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New folder\"/>
    </mc:Choice>
  </mc:AlternateContent>
  <bookViews>
    <workbookView xWindow="0" yWindow="0" windowWidth="23040" windowHeight="9072" tabRatio="776" activeTab="4"/>
  </bookViews>
  <sheets>
    <sheet name="Side Benefits" sheetId="1" r:id="rId1"/>
    <sheet name="NPOA" sheetId="2" r:id="rId2"/>
    <sheet name="Pricing and Unit Costs" sheetId="3" r:id="rId3"/>
    <sheet name="Total Revenue" sheetId="4" r:id="rId4"/>
    <sheet name="Cashflows" sheetId="5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5" l="1"/>
  <c r="D2" i="5"/>
  <c r="E31" i="5" s="1"/>
  <c r="F2" i="5"/>
  <c r="D3" i="5"/>
  <c r="D32" i="5" s="1"/>
  <c r="F3" i="5"/>
  <c r="D4" i="5"/>
  <c r="L33" i="5" s="1"/>
  <c r="F4" i="5"/>
  <c r="D5" i="5"/>
  <c r="F5" i="5" s="1"/>
  <c r="D6" i="5"/>
  <c r="G35" i="5" s="1"/>
  <c r="F6" i="5"/>
  <c r="D7" i="5"/>
  <c r="J36" i="5" s="1"/>
  <c r="F7" i="5"/>
  <c r="D8" i="5"/>
  <c r="I37" i="5" s="1"/>
  <c r="F8" i="5"/>
  <c r="D9" i="5"/>
  <c r="F9" i="5" s="1"/>
  <c r="D10" i="5"/>
  <c r="F10" i="5" s="1"/>
  <c r="D11" i="5"/>
  <c r="F11" i="5"/>
  <c r="C31" i="5"/>
  <c r="D31" i="5"/>
  <c r="F31" i="5"/>
  <c r="G31" i="5"/>
  <c r="H31" i="5"/>
  <c r="J31" i="5"/>
  <c r="H35" i="5"/>
  <c r="I35" i="5"/>
  <c r="J35" i="5"/>
  <c r="K35" i="5"/>
  <c r="L35" i="5"/>
  <c r="I36" i="5"/>
  <c r="L37" i="5"/>
  <c r="L40" i="5"/>
  <c r="J32" i="5" l="1"/>
  <c r="J38" i="5"/>
  <c r="K37" i="5"/>
  <c r="I32" i="5"/>
  <c r="H36" i="5"/>
  <c r="H32" i="5"/>
  <c r="L31" i="5"/>
  <c r="G32" i="5"/>
  <c r="K39" i="5"/>
  <c r="K31" i="5"/>
  <c r="L34" i="5"/>
  <c r="K33" i="5"/>
  <c r="J33" i="5"/>
  <c r="I33" i="5"/>
  <c r="L39" i="5"/>
  <c r="K32" i="5"/>
  <c r="I31" i="5"/>
  <c r="F16" i="5"/>
  <c r="K34" i="5"/>
  <c r="J34" i="5"/>
  <c r="J37" i="5"/>
  <c r="I34" i="5"/>
  <c r="H33" i="5"/>
  <c r="H34" i="5"/>
  <c r="G33" i="5"/>
  <c r="L36" i="5"/>
  <c r="G34" i="5"/>
  <c r="F33" i="5"/>
  <c r="F32" i="5"/>
  <c r="L38" i="5"/>
  <c r="K36" i="5"/>
  <c r="F34" i="5"/>
  <c r="E33" i="5"/>
  <c r="E32" i="5"/>
  <c r="K38" i="5"/>
  <c r="L32" i="5"/>
  <c r="E5" i="3"/>
  <c r="E6" i="3" s="1"/>
  <c r="D5" i="3"/>
  <c r="D6" i="3" s="1"/>
  <c r="D7" i="3" s="1"/>
  <c r="D8" i="3" s="1"/>
  <c r="D9" i="3" s="1"/>
  <c r="D10" i="3" s="1"/>
  <c r="D11" i="3" s="1"/>
  <c r="D12" i="3" s="1"/>
  <c r="B5" i="3"/>
  <c r="I4" i="3"/>
  <c r="F4" i="3"/>
  <c r="H4" i="3" s="1"/>
  <c r="E4" i="3"/>
  <c r="G4" i="3" s="1"/>
  <c r="D4" i="3"/>
  <c r="C4" i="3"/>
  <c r="C5" i="3" s="1"/>
  <c r="C6" i="3" s="1"/>
  <c r="C7" i="3" s="1"/>
  <c r="C8" i="3" s="1"/>
  <c r="C9" i="3" s="1"/>
  <c r="C10" i="3" s="1"/>
  <c r="C11" i="3" s="1"/>
  <c r="C12" i="3" s="1"/>
  <c r="B4" i="3"/>
  <c r="J4" i="3" s="1"/>
  <c r="L4" i="3" s="1"/>
  <c r="J3" i="3"/>
  <c r="L3" i="3" s="1"/>
  <c r="I3" i="3"/>
  <c r="K3" i="3" s="1"/>
  <c r="H3" i="3"/>
  <c r="G3" i="3"/>
  <c r="B20" i="2"/>
  <c r="E15" i="2"/>
  <c r="C15" i="2"/>
  <c r="E14" i="2"/>
  <c r="C14" i="2"/>
  <c r="E13" i="2"/>
  <c r="C13" i="2"/>
  <c r="E12" i="2"/>
  <c r="C12" i="2"/>
  <c r="E11" i="2"/>
  <c r="C11" i="2"/>
  <c r="E10" i="2"/>
  <c r="C10" i="2"/>
  <c r="E9" i="2"/>
  <c r="C9" i="2"/>
  <c r="F8" i="2"/>
  <c r="E8" i="2"/>
  <c r="C8" i="2"/>
  <c r="B8" i="2"/>
  <c r="B9" i="2" s="1"/>
  <c r="G7" i="2"/>
  <c r="F7" i="2"/>
  <c r="E7" i="2"/>
  <c r="D7" i="2"/>
  <c r="C7" i="2"/>
  <c r="B7" i="2"/>
  <c r="F6" i="2"/>
  <c r="D6" i="2"/>
  <c r="G6" i="2" s="1"/>
  <c r="B4" i="1"/>
  <c r="B3" i="1"/>
  <c r="B2" i="1"/>
  <c r="G6" i="3" l="1"/>
  <c r="E7" i="3"/>
  <c r="B10" i="2"/>
  <c r="D9" i="2"/>
  <c r="K4" i="3"/>
  <c r="M4" i="3" s="1"/>
  <c r="B3" i="4"/>
  <c r="F9" i="2"/>
  <c r="M3" i="3"/>
  <c r="B2" i="4" s="1"/>
  <c r="J5" i="3"/>
  <c r="B6" i="3"/>
  <c r="G5" i="3"/>
  <c r="B5" i="1"/>
  <c r="F5" i="3"/>
  <c r="D8" i="2"/>
  <c r="G8" i="2" s="1"/>
  <c r="I5" i="3"/>
  <c r="K5" i="3" s="1"/>
  <c r="C2" i="4" l="1"/>
  <c r="D2" i="4" s="1"/>
  <c r="D10" i="2"/>
  <c r="B11" i="2"/>
  <c r="L5" i="3"/>
  <c r="M5" i="3" s="1"/>
  <c r="B4" i="4" s="1"/>
  <c r="F10" i="2"/>
  <c r="B7" i="3"/>
  <c r="J6" i="3"/>
  <c r="I6" i="3"/>
  <c r="K6" i="3" s="1"/>
  <c r="C3" i="4"/>
  <c r="D3" i="4" s="1"/>
  <c r="E8" i="3"/>
  <c r="G7" i="3"/>
  <c r="B6" i="1"/>
  <c r="F6" i="3"/>
  <c r="H5" i="3"/>
  <c r="G9" i="2"/>
  <c r="C4" i="4" l="1"/>
  <c r="D4" i="4" s="1"/>
  <c r="B7" i="1"/>
  <c r="F11" i="2"/>
  <c r="D11" i="2"/>
  <c r="G11" i="2" s="1"/>
  <c r="B12" i="2"/>
  <c r="G10" i="2"/>
  <c r="I7" i="3"/>
  <c r="K7" i="3" s="1"/>
  <c r="B8" i="3"/>
  <c r="G8" i="3"/>
  <c r="E9" i="3"/>
  <c r="H6" i="3"/>
  <c r="L6" i="3" s="1"/>
  <c r="M6" i="3" s="1"/>
  <c r="B5" i="4" s="1"/>
  <c r="F7" i="3"/>
  <c r="C5" i="4" l="1"/>
  <c r="D5" i="4"/>
  <c r="B13" i="2"/>
  <c r="F12" i="2"/>
  <c r="D12" i="2"/>
  <c r="G12" i="2" s="1"/>
  <c r="E10" i="3"/>
  <c r="G9" i="3"/>
  <c r="B9" i="3"/>
  <c r="I8" i="3"/>
  <c r="K8" i="3" s="1"/>
  <c r="J8" i="3"/>
  <c r="F8" i="3"/>
  <c r="H7" i="3"/>
  <c r="B8" i="1"/>
  <c r="J7" i="3"/>
  <c r="G10" i="3" l="1"/>
  <c r="E11" i="3"/>
  <c r="B9" i="1"/>
  <c r="B14" i="2"/>
  <c r="D13" i="2"/>
  <c r="G13" i="2" s="1"/>
  <c r="F13" i="2"/>
  <c r="L8" i="3"/>
  <c r="M8" i="3" s="1"/>
  <c r="B7" i="4" s="1"/>
  <c r="H8" i="3"/>
  <c r="F9" i="3"/>
  <c r="L7" i="3"/>
  <c r="M7" i="3" s="1"/>
  <c r="B6" i="4" s="1"/>
  <c r="J9" i="3"/>
  <c r="I9" i="3"/>
  <c r="K9" i="3" s="1"/>
  <c r="B10" i="3"/>
  <c r="C7" i="4" l="1"/>
  <c r="D7" i="4" s="1"/>
  <c r="C6" i="4"/>
  <c r="D6" i="4" s="1"/>
  <c r="L9" i="3"/>
  <c r="M9" i="3" s="1"/>
  <c r="B8" i="4" s="1"/>
  <c r="B10" i="1"/>
  <c r="E12" i="3"/>
  <c r="G12" i="3" s="1"/>
  <c r="G11" i="3"/>
  <c r="B11" i="3"/>
  <c r="J10" i="3"/>
  <c r="I10" i="3"/>
  <c r="K10" i="3" s="1"/>
  <c r="D14" i="2"/>
  <c r="B15" i="2"/>
  <c r="F14" i="2"/>
  <c r="F10" i="3"/>
  <c r="H9" i="3"/>
  <c r="C8" i="4" l="1"/>
  <c r="D8" i="4" s="1"/>
  <c r="B11" i="1"/>
  <c r="G14" i="2"/>
  <c r="F15" i="2"/>
  <c r="D15" i="2"/>
  <c r="G15" i="2" s="1"/>
  <c r="I11" i="3"/>
  <c r="K11" i="3" s="1"/>
  <c r="B12" i="3"/>
  <c r="H10" i="3"/>
  <c r="L10" i="3" s="1"/>
  <c r="M10" i="3" s="1"/>
  <c r="B9" i="4" s="1"/>
  <c r="F11" i="3"/>
  <c r="C9" i="4" l="1"/>
  <c r="D9" i="4" s="1"/>
  <c r="F12" i="3"/>
  <c r="H12" i="3" s="1"/>
  <c r="H11" i="3"/>
  <c r="I12" i="3"/>
  <c r="K12" i="3" s="1"/>
  <c r="J11" i="3"/>
  <c r="J12" i="3" l="1"/>
  <c r="L12" i="3" s="1"/>
  <c r="M12" i="3" s="1"/>
  <c r="B11" i="4" s="1"/>
  <c r="L11" i="3"/>
  <c r="M11" i="3" s="1"/>
  <c r="B10" i="4" s="1"/>
  <c r="D11" i="4" l="1"/>
  <c r="C11" i="4"/>
  <c r="C10" i="4"/>
  <c r="D10" i="4" s="1"/>
</calcChain>
</file>

<file path=xl/sharedStrings.xml><?xml version="1.0" encoding="utf-8"?>
<sst xmlns="http://schemas.openxmlformats.org/spreadsheetml/2006/main" count="71" uniqueCount="47">
  <si>
    <t>Side Benefits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</si>
  <si>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</si>
  <si>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</si>
  <si>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</si>
  <si>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</si>
  <si>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</si>
  <si>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</si>
  <si>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</si>
  <si>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</si>
  <si>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</si>
  <si>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</si>
  <si>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New Participants on Alternium</t>
  </si>
  <si>
    <t>Year</t>
  </si>
  <si>
    <t>Participants</t>
  </si>
  <si>
    <t>Price per participant</t>
  </si>
  <si>
    <t>Revenue</t>
  </si>
  <si>
    <t>Cost of servicing</t>
  </si>
  <si>
    <t>Total cost</t>
  </si>
  <si>
    <t>Profit</t>
  </si>
  <si>
    <t>Poulation at starting</t>
  </si>
  <si>
    <t>i</t>
  </si>
  <si>
    <t>inflation</t>
  </si>
  <si>
    <t>expected inflation rate</t>
  </si>
  <si>
    <t xml:space="preserve">Year </t>
  </si>
  <si>
    <t>Prices</t>
  </si>
  <si>
    <t>Cost for US &amp; Russia</t>
  </si>
  <si>
    <t>Cost of International</t>
  </si>
  <si>
    <t>US and Russia participants With Alternum</t>
  </si>
  <si>
    <t>International participants With Alternum</t>
  </si>
  <si>
    <t xml:space="preserve">Total Cost for US and Russsia </t>
  </si>
  <si>
    <t>Total Cost for International</t>
  </si>
  <si>
    <t>Revenue generated (Yearwise in US and Russia)</t>
  </si>
  <si>
    <t>Revenue generated(Yearwise internationally)</t>
  </si>
  <si>
    <t xml:space="preserve">Profit In Russia &amp; US </t>
  </si>
  <si>
    <t>Profit Internationally</t>
  </si>
  <si>
    <t>Total Profit</t>
  </si>
  <si>
    <t>Total</t>
  </si>
  <si>
    <t>10% of revenue</t>
  </si>
  <si>
    <t>After Tax Revenue</t>
  </si>
  <si>
    <t xml:space="preserve">Time </t>
  </si>
  <si>
    <t>NPV Yearwise</t>
  </si>
  <si>
    <t>Total NPV=</t>
  </si>
  <si>
    <t>Tax rate</t>
  </si>
  <si>
    <t>Discount Rate</t>
  </si>
  <si>
    <t>Year wise Net Present Value of Firm</t>
  </si>
  <si>
    <t>Net Cash Flow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</si>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</sst>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_ * #,##0_ ;_ * \-#,##0_ ;_ * &quot;-&quot;??_ ;_ @_ "/>
    <numFmt numFmtId="166" formatCode="#,##0.000"/>
    <numFmt numFmtId="167" formatCode="#,##0.0000"/>
    <numFmt numFmtId="168" formatCode="[$£-809]#,##0.00"/>
  </numFmts>
  <fonts count="4" x14ac:knownFonts="1"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color rgb="FF3F3F7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00"/>
        <bgColor rgb="FFFFFF00"/>
      </patternFill>
    </fill>
    <fill>
      <patternFill patternType="solid">
        <fgColor rgb="FFD6DCE4"/>
        <bgColor rgb="FFD6DCE4"/>
      </patternFill>
    </fill>
    <fill>
      <patternFill patternType="solid">
        <fgColor theme="5"/>
        <bgColor theme="5"/>
      </patternFill>
    </fill>
    <fill>
      <patternFill patternType="solid">
        <fgColor rgb="FFC5E0B3"/>
        <bgColor rgb="FFC5E0B3"/>
      </patternFill>
    </fill>
    <fill>
      <patternFill patternType="solid">
        <fgColor rgb="FFF4B083"/>
        <bgColor rgb="FFF4B083"/>
      </patternFill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8" borderId="2" applyNumberFormat="0" applyAlignment="0" applyProtection="0"/>
  </cellStyleXfs>
  <cellXfs count="33">
    <xf numFmtId="0" fontId="0" fillId="0" borderId="0" xfId="0" applyFont="1" applyAlignment="1"/>
    <xf numFmtId="0" fontId="0" fillId="0" borderId="0" xfId="0" applyFont="1" applyAlignment="1">
      <alignment wrapText="1"/>
    </xf>
    <xf numFmtId="0" fontId="1" fillId="0" borderId="0" xfId="0" applyFont="1"/>
    <xf numFmtId="164" fontId="0" fillId="0" borderId="0" xfId="0" applyNumberFormat="1" applyFont="1"/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/>
    <xf numFmtId="0" fontId="2" fillId="0" borderId="0" xfId="0" applyFont="1"/>
    <xf numFmtId="3" fontId="0" fillId="0" borderId="0" xfId="0" applyNumberFormat="1" applyFont="1"/>
    <xf numFmtId="165" fontId="0" fillId="0" borderId="0" xfId="0" applyNumberFormat="1" applyFont="1"/>
    <xf numFmtId="2" fontId="0" fillId="0" borderId="0" xfId="0" applyNumberFormat="1" applyFont="1"/>
    <xf numFmtId="3" fontId="2" fillId="0" borderId="0" xfId="0" applyNumberFormat="1" applyFont="1"/>
    <xf numFmtId="9" fontId="2" fillId="0" borderId="0" xfId="0" applyNumberFormat="1" applyFont="1"/>
    <xf numFmtId="10" fontId="2" fillId="0" borderId="0" xfId="0" applyNumberFormat="1" applyFont="1"/>
    <xf numFmtId="4" fontId="0" fillId="0" borderId="0" xfId="0" applyNumberFormat="1" applyFont="1" applyAlignment="1">
      <alignment horizontal="center" vertical="center"/>
    </xf>
    <xf numFmtId="4" fontId="0" fillId="3" borderId="1" xfId="0" applyNumberFormat="1" applyFont="1" applyFill="1" applyBorder="1" applyAlignment="1">
      <alignment horizontal="center" vertical="center" wrapText="1"/>
    </xf>
    <xf numFmtId="166" fontId="0" fillId="3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Alignment="1">
      <alignment horizontal="center" vertical="center" wrapText="1"/>
    </xf>
    <xf numFmtId="4" fontId="0" fillId="4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4" fontId="0" fillId="5" borderId="1" xfId="0" applyNumberFormat="1" applyFont="1" applyFill="1" applyBorder="1" applyAlignment="1">
      <alignment horizontal="center" vertical="center" wrapText="1"/>
    </xf>
    <xf numFmtId="4" fontId="0" fillId="6" borderId="1" xfId="0" applyNumberFormat="1" applyFont="1" applyFill="1" applyBorder="1" applyAlignment="1">
      <alignment horizontal="center" vertical="center" wrapText="1"/>
    </xf>
    <xf numFmtId="4" fontId="0" fillId="7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4" fontId="0" fillId="0" borderId="0" xfId="0" applyNumberFormat="1" applyFont="1"/>
    <xf numFmtId="4" fontId="0" fillId="0" borderId="0" xfId="0" applyNumberFormat="1" applyFont="1" applyAlignment="1"/>
    <xf numFmtId="4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9" fontId="1" fillId="0" borderId="0" xfId="0" applyNumberFormat="1" applyFont="1" applyAlignment="1"/>
    <xf numFmtId="20" fontId="0" fillId="0" borderId="0" xfId="0" applyNumberFormat="1" applyFont="1" applyAlignment="1"/>
    <xf numFmtId="4" fontId="0" fillId="0" borderId="0" xfId="0" applyNumberFormat="1"/>
    <xf numFmtId="0" fontId="3" fillId="8" borderId="2" xfId="1" applyAlignment="1"/>
    <xf numFmtId="0" fontId="3" fillId="8" borderId="2" xfId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>
      <selection activeCell="B4" sqref="B4"/>
    </sheetView>
  </sheetViews>
  <sheetFormatPr defaultColWidth="14.44140625" defaultRowHeight="15" customHeight="1" x14ac:dyDescent="0.3"/>
  <cols>
    <col min="1" max="1" width="9.88671875" customWidth="1"/>
    <col min="2" max="2" width="15.5546875" customWidth="1"/>
    <col min="3" max="26" width="8.6640625" customWidth="1"/>
  </cols>
  <sheetData>
    <row r="1" spans="1:2" ht="28.8" x14ac:dyDescent="0.3">
      <c r="A1" s="1" t="s">
        <v>0</v>
      </c>
    </row>
    <row r="2" spans="1:2" ht="14.4" x14ac:dyDescent="0.3">
      <c r="A2" s="2" t="s">
        <v>1</v>
      </c>
      <c r="B2" s="3">
        <f>30000000*(1+0.03)</f>
        <v>30900000</v>
      </c>
    </row>
    <row r="3" spans="1:2" ht="14.4" x14ac:dyDescent="0.3">
      <c r="A3" s="2" t="s">
        <v>2</v>
      </c>
      <c r="B3" s="3">
        <f t="shared" ref="B3:B11" si="0">B2*(1+0.03)</f>
        <v>31827000</v>
      </c>
    </row>
    <row r="4" spans="1:2" ht="14.4" x14ac:dyDescent="0.3">
      <c r="A4" s="2" t="s">
        <v>3</v>
      </c>
      <c r="B4" s="3">
        <f t="shared" si="0"/>
        <v>32781810</v>
      </c>
    </row>
    <row r="5" spans="1:2" ht="14.4" x14ac:dyDescent="0.3">
      <c r="A5" s="2" t="s">
        <v>4</v>
      </c>
      <c r="B5" s="3">
        <f t="shared" si="0"/>
        <v>33765264.300000004</v>
      </c>
    </row>
    <row r="6" spans="1:2" ht="14.4" x14ac:dyDescent="0.3">
      <c r="A6" s="2" t="s">
        <v>5</v>
      </c>
      <c r="B6" s="3">
        <f t="shared" si="0"/>
        <v>34778222.229000002</v>
      </c>
    </row>
    <row r="7" spans="1:2" ht="14.4" x14ac:dyDescent="0.3">
      <c r="A7" s="2" t="s">
        <v>6</v>
      </c>
      <c r="B7" s="3">
        <f t="shared" si="0"/>
        <v>35821568.89587</v>
      </c>
    </row>
    <row r="8" spans="1:2" ht="14.4" x14ac:dyDescent="0.3">
      <c r="A8" s="2" t="s">
        <v>7</v>
      </c>
      <c r="B8" s="3">
        <f t="shared" si="0"/>
        <v>36896215.962746099</v>
      </c>
    </row>
    <row r="9" spans="1:2" ht="14.4" x14ac:dyDescent="0.3">
      <c r="A9" s="2" t="s">
        <v>8</v>
      </c>
      <c r="B9" s="3">
        <f t="shared" si="0"/>
        <v>38003102.441628486</v>
      </c>
    </row>
    <row r="10" spans="1:2" ht="14.4" x14ac:dyDescent="0.3">
      <c r="A10" s="2" t="s">
        <v>9</v>
      </c>
      <c r="B10" s="3">
        <f t="shared" si="0"/>
        <v>39143195.514877342</v>
      </c>
    </row>
    <row r="11" spans="1:2" ht="14.4" x14ac:dyDescent="0.3">
      <c r="A11" s="2" t="s">
        <v>10</v>
      </c>
      <c r="B11" s="3">
        <f t="shared" si="0"/>
        <v>40317491.380323663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F6" sqref="F6"/>
    </sheetView>
  </sheetViews>
  <sheetFormatPr defaultColWidth="14.44140625" defaultRowHeight="15" customHeight="1" x14ac:dyDescent="0.3"/>
  <cols>
    <col min="1" max="1" width="19" customWidth="1"/>
    <col min="2" max="2" width="15.5546875" customWidth="1"/>
    <col min="3" max="3" width="18.88671875" customWidth="1"/>
    <col min="4" max="4" width="14.88671875" customWidth="1"/>
    <col min="5" max="5" width="15.109375" customWidth="1"/>
    <col min="6" max="6" width="23.33203125" customWidth="1"/>
    <col min="7" max="7" width="12.33203125" customWidth="1"/>
    <col min="8" max="26" width="8.6640625" customWidth="1"/>
  </cols>
  <sheetData>
    <row r="1" spans="1:7" ht="28.8" x14ac:dyDescent="0.3">
      <c r="A1" s="4" t="s">
        <v>11</v>
      </c>
      <c r="B1" s="5"/>
    </row>
    <row r="5" spans="1:7" ht="14.4" x14ac:dyDescent="0.3">
      <c r="A5" s="6" t="s">
        <v>12</v>
      </c>
      <c r="B5" s="6" t="s">
        <v>13</v>
      </c>
      <c r="C5" s="6" t="s">
        <v>14</v>
      </c>
      <c r="D5" s="6" t="s">
        <v>15</v>
      </c>
      <c r="E5" s="6" t="s">
        <v>16</v>
      </c>
      <c r="F5" s="6" t="s">
        <v>17</v>
      </c>
      <c r="G5" s="6" t="s">
        <v>18</v>
      </c>
    </row>
    <row r="6" spans="1:7" ht="14.4" x14ac:dyDescent="0.3">
      <c r="A6" s="2">
        <v>1</v>
      </c>
      <c r="B6" s="7">
        <v>5000000</v>
      </c>
      <c r="C6" s="2">
        <v>50</v>
      </c>
      <c r="D6" s="8">
        <f t="shared" ref="D6:D15" si="0">B6*C6</f>
        <v>250000000</v>
      </c>
      <c r="E6" s="2">
        <v>28.8</v>
      </c>
      <c r="F6" s="8">
        <f t="shared" ref="F6:F15" si="1">E6*B6</f>
        <v>144000000</v>
      </c>
      <c r="G6" s="8">
        <f t="shared" ref="G6:G15" si="2">D6-F6</f>
        <v>106000000</v>
      </c>
    </row>
    <row r="7" spans="1:7" ht="14.4" x14ac:dyDescent="0.3">
      <c r="A7" s="2">
        <v>2</v>
      </c>
      <c r="B7" s="8">
        <f t="shared" ref="B7:B15" si="3">B6*(1+$B$18)</f>
        <v>5400000</v>
      </c>
      <c r="C7" s="9">
        <f t="shared" ref="C7:C15" si="4">$C$6*(1+$B$19)^A7</f>
        <v>51.51124999999999</v>
      </c>
      <c r="D7" s="8">
        <f t="shared" si="0"/>
        <v>278160749.99999994</v>
      </c>
      <c r="E7" s="9">
        <f t="shared" ref="E7:E15" si="5">$E$6*(1+$B$19)^A7</f>
        <v>29.670479999999994</v>
      </c>
      <c r="F7" s="8">
        <f t="shared" si="1"/>
        <v>160220591.99999997</v>
      </c>
      <c r="G7" s="8">
        <f t="shared" si="2"/>
        <v>117940157.99999997</v>
      </c>
    </row>
    <row r="8" spans="1:7" ht="14.4" x14ac:dyDescent="0.3">
      <c r="A8" s="2">
        <v>3</v>
      </c>
      <c r="B8" s="8">
        <f t="shared" si="3"/>
        <v>5832000</v>
      </c>
      <c r="C8" s="9">
        <f t="shared" si="4"/>
        <v>52.283918749999984</v>
      </c>
      <c r="D8" s="8">
        <f t="shared" si="0"/>
        <v>304919814.14999992</v>
      </c>
      <c r="E8" s="9">
        <f t="shared" si="5"/>
        <v>30.115537199999988</v>
      </c>
      <c r="F8" s="8">
        <f t="shared" si="1"/>
        <v>175633812.95039994</v>
      </c>
      <c r="G8" s="8">
        <f t="shared" si="2"/>
        <v>129286001.19959998</v>
      </c>
    </row>
    <row r="9" spans="1:7" ht="14.4" x14ac:dyDescent="0.3">
      <c r="A9" s="2">
        <v>4</v>
      </c>
      <c r="B9" s="8">
        <f t="shared" si="3"/>
        <v>6298560</v>
      </c>
      <c r="C9" s="9">
        <f t="shared" si="4"/>
        <v>53.068177531249972</v>
      </c>
      <c r="D9" s="8">
        <f t="shared" si="0"/>
        <v>334253100.2712298</v>
      </c>
      <c r="E9" s="9">
        <f t="shared" si="5"/>
        <v>30.567270257999983</v>
      </c>
      <c r="F9" s="8">
        <f t="shared" si="1"/>
        <v>192529785.75622836</v>
      </c>
      <c r="G9" s="8">
        <f t="shared" si="2"/>
        <v>141723314.51500145</v>
      </c>
    </row>
    <row r="10" spans="1:7" ht="14.4" x14ac:dyDescent="0.3">
      <c r="A10" s="2">
        <v>5</v>
      </c>
      <c r="B10" s="8">
        <f t="shared" si="3"/>
        <v>6802444.8000000007</v>
      </c>
      <c r="C10" s="9">
        <f t="shared" si="4"/>
        <v>53.864200194218711</v>
      </c>
      <c r="D10" s="8">
        <f t="shared" si="0"/>
        <v>366408248.51732212</v>
      </c>
      <c r="E10" s="9">
        <f t="shared" si="5"/>
        <v>31.025779311869979</v>
      </c>
      <c r="F10" s="8">
        <f t="shared" si="1"/>
        <v>211051151.14597753</v>
      </c>
      <c r="G10" s="8">
        <f t="shared" si="2"/>
        <v>155357097.3713446</v>
      </c>
    </row>
    <row r="11" spans="1:7" ht="14.4" x14ac:dyDescent="0.3">
      <c r="A11" s="2">
        <v>6</v>
      </c>
      <c r="B11" s="8">
        <f t="shared" si="3"/>
        <v>7346640.3840000015</v>
      </c>
      <c r="C11" s="9">
        <f t="shared" si="4"/>
        <v>54.672163197131987</v>
      </c>
      <c r="D11" s="8">
        <f t="shared" si="0"/>
        <v>401656722.02468848</v>
      </c>
      <c r="E11" s="9">
        <f t="shared" si="5"/>
        <v>31.491166001548024</v>
      </c>
      <c r="F11" s="8">
        <f t="shared" si="1"/>
        <v>231354271.88622057</v>
      </c>
      <c r="G11" s="8">
        <f t="shared" si="2"/>
        <v>170302450.13846791</v>
      </c>
    </row>
    <row r="12" spans="1:7" ht="14.4" x14ac:dyDescent="0.3">
      <c r="A12" s="2">
        <v>7</v>
      </c>
      <c r="B12" s="8">
        <f t="shared" si="3"/>
        <v>7934371.6147200018</v>
      </c>
      <c r="C12" s="9">
        <f t="shared" si="4"/>
        <v>55.492245645088957</v>
      </c>
      <c r="D12" s="8">
        <f t="shared" si="0"/>
        <v>440296098.68346345</v>
      </c>
      <c r="E12" s="9">
        <f t="shared" si="5"/>
        <v>31.963533491571241</v>
      </c>
      <c r="F12" s="8">
        <f t="shared" si="1"/>
        <v>253610552.84167495</v>
      </c>
      <c r="G12" s="8">
        <f t="shared" si="2"/>
        <v>186685545.8417885</v>
      </c>
    </row>
    <row r="13" spans="1:7" ht="14.4" x14ac:dyDescent="0.3">
      <c r="A13" s="2">
        <v>8</v>
      </c>
      <c r="B13" s="8">
        <f t="shared" si="3"/>
        <v>8569121.3438976035</v>
      </c>
      <c r="C13" s="9">
        <f t="shared" si="4"/>
        <v>56.324629329765287</v>
      </c>
      <c r="D13" s="8">
        <f t="shared" si="0"/>
        <v>482652583.3768127</v>
      </c>
      <c r="E13" s="9">
        <f t="shared" si="5"/>
        <v>32.442986493944808</v>
      </c>
      <c r="F13" s="8">
        <f t="shared" si="1"/>
        <v>278007888.02504414</v>
      </c>
      <c r="G13" s="8">
        <f t="shared" si="2"/>
        <v>204644695.35176855</v>
      </c>
    </row>
    <row r="14" spans="1:7" ht="14.4" x14ac:dyDescent="0.3">
      <c r="A14" s="2">
        <v>9</v>
      </c>
      <c r="B14" s="8">
        <f t="shared" si="3"/>
        <v>9254651.0514094122</v>
      </c>
      <c r="C14" s="9">
        <f t="shared" si="4"/>
        <v>57.169498769711758</v>
      </c>
      <c r="D14" s="8">
        <f t="shared" si="0"/>
        <v>529083761.89766204</v>
      </c>
      <c r="E14" s="9">
        <f t="shared" si="5"/>
        <v>32.929631291353971</v>
      </c>
      <c r="F14" s="8">
        <f t="shared" si="1"/>
        <v>304752246.85305333</v>
      </c>
      <c r="G14" s="8">
        <f t="shared" si="2"/>
        <v>224331515.04460871</v>
      </c>
    </row>
    <row r="15" spans="1:7" ht="14.4" x14ac:dyDescent="0.3">
      <c r="A15" s="2">
        <v>10</v>
      </c>
      <c r="B15" s="8">
        <f t="shared" si="3"/>
        <v>9995023.1355221663</v>
      </c>
      <c r="C15" s="9">
        <f t="shared" si="4"/>
        <v>58.02704125125743</v>
      </c>
      <c r="D15" s="8">
        <f t="shared" si="0"/>
        <v>579981619.79221714</v>
      </c>
      <c r="E15" s="9">
        <f t="shared" si="5"/>
        <v>33.423575760724276</v>
      </c>
      <c r="F15" s="8">
        <f t="shared" si="1"/>
        <v>334069413.00031704</v>
      </c>
      <c r="G15" s="8">
        <f t="shared" si="2"/>
        <v>245912206.7919001</v>
      </c>
    </row>
    <row r="17" spans="1:2" ht="14.4" x14ac:dyDescent="0.3">
      <c r="A17" s="6" t="s">
        <v>19</v>
      </c>
      <c r="B17" s="10">
        <v>5000000</v>
      </c>
    </row>
    <row r="18" spans="1:2" ht="14.4" x14ac:dyDescent="0.3">
      <c r="A18" s="6" t="s">
        <v>20</v>
      </c>
      <c r="B18" s="11">
        <v>0.08</v>
      </c>
    </row>
    <row r="19" spans="1:2" ht="14.4" x14ac:dyDescent="0.3">
      <c r="A19" s="6" t="s">
        <v>21</v>
      </c>
      <c r="B19" s="12">
        <v>1.4999999999999999E-2</v>
      </c>
    </row>
    <row r="20" spans="1:2" ht="14.4" x14ac:dyDescent="0.3">
      <c r="A20" s="6" t="s">
        <v>16</v>
      </c>
      <c r="B20" s="6">
        <f>60%*48</f>
        <v>28.799999999999997</v>
      </c>
    </row>
    <row r="21" spans="1:2" ht="15.75" customHeight="1" x14ac:dyDescent="0.3"/>
    <row r="22" spans="1:2" ht="15.75" customHeight="1" x14ac:dyDescent="0.3"/>
    <row r="23" spans="1:2" ht="15.75" customHeight="1" x14ac:dyDescent="0.3"/>
    <row r="24" spans="1:2" ht="15.75" customHeight="1" x14ac:dyDescent="0.3"/>
    <row r="25" spans="1:2" ht="15.75" customHeight="1" x14ac:dyDescent="0.3"/>
    <row r="26" spans="1:2" ht="15.75" customHeight="1" x14ac:dyDescent="0.3"/>
    <row r="27" spans="1:2" ht="15.75" customHeight="1" x14ac:dyDescent="0.3"/>
    <row r="28" spans="1:2" ht="15.75" customHeight="1" x14ac:dyDescent="0.3"/>
    <row r="29" spans="1:2" ht="15.75" customHeight="1" x14ac:dyDescent="0.3"/>
    <row r="30" spans="1:2" ht="15.75" customHeight="1" x14ac:dyDescent="0.3"/>
    <row r="31" spans="1:2" ht="15.75" customHeight="1" x14ac:dyDescent="0.3"/>
    <row r="32" spans="1: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="80" zoomScaleNormal="80" workbookViewId="0">
      <selection activeCell="M3" sqref="M3"/>
    </sheetView>
  </sheetViews>
  <sheetFormatPr defaultColWidth="14.44140625" defaultRowHeight="15" customHeight="1" x14ac:dyDescent="0.3"/>
  <cols>
    <col min="1" max="1" width="9.109375" customWidth="1"/>
    <col min="2" max="2" width="11.44140625" customWidth="1"/>
    <col min="3" max="3" width="12.6640625" customWidth="1"/>
    <col min="4" max="4" width="16.6640625" customWidth="1"/>
    <col min="5" max="5" width="19.109375" customWidth="1"/>
    <col min="6" max="6" width="16.5546875" customWidth="1"/>
    <col min="7" max="7" width="20.33203125" customWidth="1"/>
    <col min="8" max="8" width="19.88671875" customWidth="1"/>
    <col min="9" max="9" width="17.44140625" customWidth="1"/>
    <col min="10" max="10" width="22.44140625" customWidth="1"/>
    <col min="11" max="11" width="23.109375" customWidth="1"/>
    <col min="12" max="12" width="20.88671875" customWidth="1"/>
    <col min="13" max="13" width="19.5546875" customWidth="1"/>
    <col min="14" max="26" width="8.6640625" customWidth="1"/>
  </cols>
  <sheetData>
    <row r="1" spans="1:26" ht="28.8" x14ac:dyDescent="0.3">
      <c r="A1" s="13" t="s">
        <v>15</v>
      </c>
      <c r="B1" s="13"/>
      <c r="C1" s="14" t="s">
        <v>22</v>
      </c>
      <c r="D1" s="15">
        <v>1.4999999999999999E-2</v>
      </c>
      <c r="E1" s="13"/>
      <c r="F1" s="13"/>
      <c r="G1" s="13"/>
      <c r="H1" s="13"/>
      <c r="I1" s="13"/>
      <c r="J1" s="13"/>
      <c r="K1" s="13"/>
      <c r="L1" s="13"/>
      <c r="M1" s="13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22.25" customHeight="1" x14ac:dyDescent="0.3">
      <c r="A2" s="16" t="s">
        <v>23</v>
      </c>
      <c r="B2" s="16" t="s">
        <v>24</v>
      </c>
      <c r="C2" s="17" t="s">
        <v>25</v>
      </c>
      <c r="D2" s="17" t="s">
        <v>26</v>
      </c>
      <c r="E2" s="18" t="s">
        <v>27</v>
      </c>
      <c r="F2" s="18" t="s">
        <v>28</v>
      </c>
      <c r="G2" s="19" t="s">
        <v>29</v>
      </c>
      <c r="H2" s="19" t="s">
        <v>30</v>
      </c>
      <c r="I2" s="20" t="s">
        <v>31</v>
      </c>
      <c r="J2" s="20" t="s">
        <v>32</v>
      </c>
      <c r="K2" s="21" t="s">
        <v>33</v>
      </c>
      <c r="L2" s="21" t="s">
        <v>34</v>
      </c>
      <c r="M2" s="13" t="s">
        <v>35</v>
      </c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4.4" x14ac:dyDescent="0.3">
      <c r="A3" s="13" t="s">
        <v>1</v>
      </c>
      <c r="B3" s="13">
        <v>100</v>
      </c>
      <c r="C3" s="13">
        <v>36</v>
      </c>
      <c r="D3" s="13">
        <v>48</v>
      </c>
      <c r="E3" s="13">
        <v>45000000</v>
      </c>
      <c r="F3" s="13">
        <v>30000000</v>
      </c>
      <c r="G3" s="13">
        <f t="shared" ref="G3:H3" si="0">E3*C3</f>
        <v>1620000000</v>
      </c>
      <c r="H3" s="13">
        <f t="shared" si="0"/>
        <v>1440000000</v>
      </c>
      <c r="I3" s="13">
        <f t="shared" ref="I3:I12" si="1">B3*E3</f>
        <v>4500000000</v>
      </c>
      <c r="J3" s="13">
        <f t="shared" ref="J3:J12" si="2">B3*F3</f>
        <v>3000000000</v>
      </c>
      <c r="K3" s="13">
        <f t="shared" ref="K3:L3" si="3">I3-G3</f>
        <v>2880000000</v>
      </c>
      <c r="L3" s="13">
        <f t="shared" si="3"/>
        <v>1560000000</v>
      </c>
      <c r="M3" s="13">
        <f t="shared" ref="M3:M12" si="4">K3+L3</f>
        <v>4440000000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4.4" x14ac:dyDescent="0.3">
      <c r="A4" s="13" t="s">
        <v>2</v>
      </c>
      <c r="B4" s="13">
        <f t="shared" ref="B4:D4" si="5">B3*(1+$D$1)</f>
        <v>101.49999999999999</v>
      </c>
      <c r="C4" s="13">
        <f t="shared" si="5"/>
        <v>36.54</v>
      </c>
      <c r="D4" s="13">
        <f t="shared" si="5"/>
        <v>48.72</v>
      </c>
      <c r="E4" s="13">
        <f t="shared" ref="E4:E12" si="6">E3*(1.05)</f>
        <v>47250000</v>
      </c>
      <c r="F4" s="13">
        <f t="shared" ref="F4:F12" si="7">F3*(1.1)</f>
        <v>33000000.000000004</v>
      </c>
      <c r="G4" s="13">
        <f t="shared" ref="G4:H4" si="8">E4*C4</f>
        <v>1726515000</v>
      </c>
      <c r="H4" s="13">
        <f t="shared" si="8"/>
        <v>1607760000.0000002</v>
      </c>
      <c r="I4" s="13">
        <f t="shared" si="1"/>
        <v>4795874999.999999</v>
      </c>
      <c r="J4" s="13">
        <f t="shared" si="2"/>
        <v>3349500000</v>
      </c>
      <c r="K4" s="13">
        <f t="shared" ref="K4:L4" si="9">I4-G4</f>
        <v>3069359999.999999</v>
      </c>
      <c r="L4" s="13">
        <f t="shared" si="9"/>
        <v>1741739999.9999998</v>
      </c>
      <c r="M4" s="13">
        <f t="shared" si="4"/>
        <v>4811099999.999999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4.4" x14ac:dyDescent="0.3">
      <c r="A5" s="13" t="s">
        <v>3</v>
      </c>
      <c r="B5" s="13">
        <f t="shared" ref="B5:D5" si="10">B4*(1+$D$1)</f>
        <v>103.02249999999998</v>
      </c>
      <c r="C5" s="13">
        <f t="shared" si="10"/>
        <v>37.088099999999997</v>
      </c>
      <c r="D5" s="13">
        <f t="shared" si="10"/>
        <v>49.450799999999994</v>
      </c>
      <c r="E5" s="13">
        <f t="shared" si="6"/>
        <v>49612500</v>
      </c>
      <c r="F5" s="13">
        <f t="shared" si="7"/>
        <v>36300000.000000007</v>
      </c>
      <c r="G5" s="13">
        <f t="shared" ref="G5:H5" si="11">E5*C5</f>
        <v>1840033361.2499998</v>
      </c>
      <c r="H5" s="13">
        <f t="shared" si="11"/>
        <v>1795064040.0000002</v>
      </c>
      <c r="I5" s="13">
        <f t="shared" si="1"/>
        <v>5111203781.249999</v>
      </c>
      <c r="J5" s="13">
        <f t="shared" si="2"/>
        <v>3739716750</v>
      </c>
      <c r="K5" s="13">
        <f t="shared" ref="K5:L5" si="12">I5-G5</f>
        <v>3271170419.999999</v>
      </c>
      <c r="L5" s="13">
        <f t="shared" si="12"/>
        <v>1944652709.9999998</v>
      </c>
      <c r="M5" s="13">
        <f t="shared" si="4"/>
        <v>5215823129.999999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4.4" x14ac:dyDescent="0.3">
      <c r="A6" s="13" t="s">
        <v>4</v>
      </c>
      <c r="B6" s="13">
        <f t="shared" ref="B6:D6" si="13">B5*(1+$D$1)</f>
        <v>104.56783749999997</v>
      </c>
      <c r="C6" s="13">
        <f t="shared" si="13"/>
        <v>37.644421499999993</v>
      </c>
      <c r="D6" s="13">
        <f t="shared" si="13"/>
        <v>50.192561999999988</v>
      </c>
      <c r="E6" s="13">
        <f t="shared" si="6"/>
        <v>52093125</v>
      </c>
      <c r="F6" s="13">
        <f t="shared" si="7"/>
        <v>39930000.000000015</v>
      </c>
      <c r="G6" s="13">
        <f t="shared" ref="G6:H6" si="14">E6*C6</f>
        <v>1961015554.752187</v>
      </c>
      <c r="H6" s="13">
        <f t="shared" si="14"/>
        <v>2004189000.6600003</v>
      </c>
      <c r="I6" s="13">
        <f t="shared" si="1"/>
        <v>5447265429.8671856</v>
      </c>
      <c r="J6" s="13">
        <f t="shared" si="2"/>
        <v>4175393751.3750005</v>
      </c>
      <c r="K6" s="13">
        <f t="shared" ref="K6:L6" si="15">I6-G6</f>
        <v>3486249875.1149988</v>
      </c>
      <c r="L6" s="13">
        <f t="shared" si="15"/>
        <v>2171204750.7150002</v>
      </c>
      <c r="M6" s="13">
        <f t="shared" si="4"/>
        <v>5657454625.829999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4.4" x14ac:dyDescent="0.3">
      <c r="A7" s="13" t="s">
        <v>5</v>
      </c>
      <c r="B7" s="13">
        <f t="shared" ref="B7:D7" si="16">B6*(1+$D$1)</f>
        <v>106.13635506249996</v>
      </c>
      <c r="C7" s="13">
        <f t="shared" si="16"/>
        <v>38.209087822499988</v>
      </c>
      <c r="D7" s="13">
        <f t="shared" si="16"/>
        <v>50.94545042999998</v>
      </c>
      <c r="E7" s="13">
        <f t="shared" si="6"/>
        <v>54697781.25</v>
      </c>
      <c r="F7" s="13">
        <f t="shared" si="7"/>
        <v>43923000.000000022</v>
      </c>
      <c r="G7" s="13">
        <f t="shared" ref="G7:H7" si="17">E7*C7</f>
        <v>2089952327.4771433</v>
      </c>
      <c r="H7" s="13">
        <f t="shared" si="17"/>
        <v>2237677019.2368903</v>
      </c>
      <c r="I7" s="13">
        <f t="shared" si="1"/>
        <v>5805423131.8809528</v>
      </c>
      <c r="J7" s="13">
        <f t="shared" si="2"/>
        <v>4661827123.4101877</v>
      </c>
      <c r="K7" s="13">
        <f t="shared" ref="K7:L7" si="18">I7-G7</f>
        <v>3715470804.4038095</v>
      </c>
      <c r="L7" s="13">
        <f t="shared" si="18"/>
        <v>2424150104.1732974</v>
      </c>
      <c r="M7" s="13">
        <f t="shared" si="4"/>
        <v>6139620908.5771065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4.4" x14ac:dyDescent="0.3">
      <c r="A8" s="13" t="s">
        <v>6</v>
      </c>
      <c r="B8" s="13">
        <f t="shared" ref="B8:D8" si="19">B7*(1+$D$1)</f>
        <v>107.72840038843745</v>
      </c>
      <c r="C8" s="13">
        <f t="shared" si="19"/>
        <v>38.782224139837481</v>
      </c>
      <c r="D8" s="13">
        <f t="shared" si="19"/>
        <v>51.709632186449973</v>
      </c>
      <c r="E8" s="13">
        <f t="shared" si="6"/>
        <v>57432670.3125</v>
      </c>
      <c r="F8" s="13">
        <f t="shared" si="7"/>
        <v>48315300.00000003</v>
      </c>
      <c r="G8" s="13">
        <f t="shared" ref="G8:H8" si="20">E8*C8</f>
        <v>2227366693.0087647</v>
      </c>
      <c r="H8" s="13">
        <f t="shared" si="20"/>
        <v>2498366391.9779878</v>
      </c>
      <c r="I8" s="13">
        <f t="shared" si="1"/>
        <v>6187129702.802125</v>
      </c>
      <c r="J8" s="13">
        <f t="shared" si="2"/>
        <v>5204929983.2874756</v>
      </c>
      <c r="K8" s="13">
        <f t="shared" ref="K8:L8" si="21">I8-G8</f>
        <v>3959763009.7933602</v>
      </c>
      <c r="L8" s="13">
        <f t="shared" si="21"/>
        <v>2706563591.3094878</v>
      </c>
      <c r="M8" s="13">
        <f t="shared" si="4"/>
        <v>6666326601.1028481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4.4" x14ac:dyDescent="0.3">
      <c r="A9" s="13" t="s">
        <v>7</v>
      </c>
      <c r="B9" s="13">
        <f t="shared" ref="B9:D9" si="22">B8*(1+$D$1)</f>
        <v>109.344326394264</v>
      </c>
      <c r="C9" s="13">
        <f t="shared" si="22"/>
        <v>39.36395750193504</v>
      </c>
      <c r="D9" s="13">
        <f t="shared" si="22"/>
        <v>52.485276669246716</v>
      </c>
      <c r="E9" s="13">
        <f t="shared" si="6"/>
        <v>60304303.828125</v>
      </c>
      <c r="F9" s="13">
        <f t="shared" si="7"/>
        <v>53146830.000000037</v>
      </c>
      <c r="G9" s="13">
        <f t="shared" ref="G9:H9" si="23">E9*C9</f>
        <v>2373816053.074091</v>
      </c>
      <c r="H9" s="13">
        <f t="shared" si="23"/>
        <v>2789426076.6434236</v>
      </c>
      <c r="I9" s="13">
        <f t="shared" si="1"/>
        <v>6593933480.761364</v>
      </c>
      <c r="J9" s="13">
        <f t="shared" si="2"/>
        <v>5811304326.3404655</v>
      </c>
      <c r="K9" s="13">
        <f t="shared" ref="K9:L9" si="24">I9-G9</f>
        <v>4220117427.687273</v>
      </c>
      <c r="L9" s="13">
        <f t="shared" si="24"/>
        <v>3021878249.697042</v>
      </c>
      <c r="M9" s="13">
        <f t="shared" si="4"/>
        <v>7241995677.3843155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4.4" x14ac:dyDescent="0.3">
      <c r="A10" s="13" t="s">
        <v>8</v>
      </c>
      <c r="B10" s="13">
        <f t="shared" ref="B10:D10" si="25">B9*(1+$D$1)</f>
        <v>110.98449129017796</v>
      </c>
      <c r="C10" s="13">
        <f t="shared" si="25"/>
        <v>39.954416864464065</v>
      </c>
      <c r="D10" s="13">
        <f t="shared" si="25"/>
        <v>53.272555819285408</v>
      </c>
      <c r="E10" s="13">
        <f t="shared" si="6"/>
        <v>63319519.01953125</v>
      </c>
      <c r="F10" s="13">
        <f t="shared" si="7"/>
        <v>58461513.000000045</v>
      </c>
      <c r="G10" s="13">
        <f t="shared" ref="G10:H10" si="26">E10*C10</f>
        <v>2529894458.5637126</v>
      </c>
      <c r="H10" s="13">
        <f t="shared" si="26"/>
        <v>3114394214.572382</v>
      </c>
      <c r="I10" s="13">
        <f t="shared" si="1"/>
        <v>7027484607.1214237</v>
      </c>
      <c r="J10" s="13">
        <f t="shared" si="2"/>
        <v>6488321280.3591299</v>
      </c>
      <c r="K10" s="13">
        <f t="shared" ref="K10:L10" si="27">I10-G10</f>
        <v>4497590148.5577106</v>
      </c>
      <c r="L10" s="13">
        <f t="shared" si="27"/>
        <v>3373927065.7867479</v>
      </c>
      <c r="M10" s="13">
        <f t="shared" si="4"/>
        <v>7871517214.3444586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4.4" x14ac:dyDescent="0.3">
      <c r="A11" s="13" t="s">
        <v>9</v>
      </c>
      <c r="B11" s="13">
        <f t="shared" ref="B11:D11" si="28">B10*(1+$D$1)</f>
        <v>112.64925865953062</v>
      </c>
      <c r="C11" s="13">
        <f t="shared" si="28"/>
        <v>40.553733117431022</v>
      </c>
      <c r="D11" s="13">
        <f t="shared" si="28"/>
        <v>54.071644156574685</v>
      </c>
      <c r="E11" s="13">
        <f t="shared" si="6"/>
        <v>66485494.970507815</v>
      </c>
      <c r="F11" s="13">
        <f t="shared" si="7"/>
        <v>64307664.300000057</v>
      </c>
      <c r="G11" s="13">
        <f t="shared" ref="G11:H11" si="29">E11*C11</f>
        <v>2696235019.2142763</v>
      </c>
      <c r="H11" s="13">
        <f t="shared" si="29"/>
        <v>3477221140.5700645</v>
      </c>
      <c r="I11" s="13">
        <f t="shared" si="1"/>
        <v>7489541720.0396566</v>
      </c>
      <c r="J11" s="13">
        <f t="shared" si="2"/>
        <v>7244210709.5209694</v>
      </c>
      <c r="K11" s="13">
        <f t="shared" ref="K11:L11" si="30">I11-G11</f>
        <v>4793306700.8253803</v>
      </c>
      <c r="L11" s="13">
        <f t="shared" si="30"/>
        <v>3766989568.9509048</v>
      </c>
      <c r="M11" s="13">
        <f t="shared" si="4"/>
        <v>8560296269.7762852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4.4" x14ac:dyDescent="0.3">
      <c r="A12" s="13" t="s">
        <v>10</v>
      </c>
      <c r="B12" s="13">
        <f t="shared" ref="B12:D12" si="31">B11*(1+$D$1)</f>
        <v>114.33899753942356</v>
      </c>
      <c r="C12" s="13">
        <f t="shared" si="31"/>
        <v>41.162039114192481</v>
      </c>
      <c r="D12" s="13">
        <f t="shared" si="31"/>
        <v>54.882718818923301</v>
      </c>
      <c r="E12" s="13">
        <f t="shared" si="6"/>
        <v>69809769.719033211</v>
      </c>
      <c r="F12" s="13">
        <f t="shared" si="7"/>
        <v>70738430.730000064</v>
      </c>
      <c r="G12" s="13">
        <f t="shared" ref="G12:H12" si="32">E12*C12</f>
        <v>2873512471.7276149</v>
      </c>
      <c r="H12" s="13">
        <f t="shared" si="32"/>
        <v>3882317403.4464769</v>
      </c>
      <c r="I12" s="13">
        <f t="shared" si="1"/>
        <v>7981979088.1322632</v>
      </c>
      <c r="J12" s="13">
        <f t="shared" si="2"/>
        <v>8088161257.1801615</v>
      </c>
      <c r="K12" s="13">
        <f t="shared" ref="K12:L12" si="33">I12-G12</f>
        <v>5108466616.4046478</v>
      </c>
      <c r="L12" s="13">
        <f t="shared" si="33"/>
        <v>4205843853.7336845</v>
      </c>
      <c r="M12" s="13">
        <f t="shared" si="4"/>
        <v>9314310470.1383324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4.4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4.4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4.4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4.4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4.4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4.4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4.4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4.4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5.75" customHeight="1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5.75" customHeigh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5.75" customHeight="1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5.75" customHeight="1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.75" customHeight="1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5.75" customHeight="1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5.75" customHeight="1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 customHeight="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5.75" customHeight="1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5.75" customHeigh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5.75" customHeight="1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5.75" customHeight="1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5.75" customHeight="1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5.75" customHeight="1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.75" customHeight="1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.75" customHeigh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5.75" customHeight="1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5.75" customHeight="1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5.75" customHeight="1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5.75" customHeight="1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5.75" customHeight="1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5.75" customHeight="1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5.75" customHeigh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5.75" customHeight="1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5.75" customHeigh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5.75" customHeight="1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.75" customHeigh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5.75" customHeight="1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5.75" customHeight="1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5.75" customHeight="1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5.75" customHeight="1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5.75" customHeight="1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5.75" customHeight="1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5.75" customHeight="1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5.75" customHeight="1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5.75" customHeight="1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5.75" customHeight="1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5.75" customHeight="1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5.75" customHeight="1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.75" customHeight="1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5.75" customHeight="1" x14ac:dyDescent="0.3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5.75" customHeight="1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5.75" customHeight="1" x14ac:dyDescent="0.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 x14ac:dyDescent="0.3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5.75" customHeight="1" x14ac:dyDescent="0.3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5.75" customHeight="1" x14ac:dyDescent="0.3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5.75" customHeight="1" x14ac:dyDescent="0.3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 x14ac:dyDescent="0.3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5.75" customHeight="1" x14ac:dyDescent="0.3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5.75" customHeight="1" x14ac:dyDescent="0.3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5.75" customHeight="1" x14ac:dyDescent="0.3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 x14ac:dyDescent="0.3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5.75" customHeight="1" x14ac:dyDescent="0.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.75" customHeight="1" x14ac:dyDescent="0.3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.75" customHeight="1" x14ac:dyDescent="0.3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 x14ac:dyDescent="0.3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.75" customHeight="1" x14ac:dyDescent="0.3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customHeight="1" x14ac:dyDescent="0.3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customHeight="1" x14ac:dyDescent="0.3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 x14ac:dyDescent="0.3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.75" customHeight="1" x14ac:dyDescent="0.3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5.75" customHeight="1" x14ac:dyDescent="0.3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5.75" customHeight="1" x14ac:dyDescent="0.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 x14ac:dyDescent="0.3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5.75" customHeight="1" x14ac:dyDescent="0.3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 x14ac:dyDescent="0.3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 x14ac:dyDescent="0.3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 x14ac:dyDescent="0.3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 x14ac:dyDescent="0.3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 x14ac:dyDescent="0.3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 x14ac:dyDescent="0.3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 x14ac:dyDescent="0.3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 x14ac:dyDescent="0.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 x14ac:dyDescent="0.3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 x14ac:dyDescent="0.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 x14ac:dyDescent="0.3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 x14ac:dyDescent="0.3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 x14ac:dyDescent="0.3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 x14ac:dyDescent="0.3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 x14ac:dyDescent="0.3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 x14ac:dyDescent="0.3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 x14ac:dyDescent="0.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 x14ac:dyDescent="0.3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 x14ac:dyDescent="0.3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 x14ac:dyDescent="0.3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 x14ac:dyDescent="0.3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 x14ac:dyDescent="0.3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 x14ac:dyDescent="0.3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 x14ac:dyDescent="0.3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 x14ac:dyDescent="0.3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 x14ac:dyDescent="0.3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 x14ac:dyDescent="0.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 x14ac:dyDescent="0.3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 x14ac:dyDescent="0.3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 x14ac:dyDescent="0.3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 x14ac:dyDescent="0.3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 x14ac:dyDescent="0.3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 x14ac:dyDescent="0.3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 x14ac:dyDescent="0.3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 x14ac:dyDescent="0.3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 x14ac:dyDescent="0.3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 x14ac:dyDescent="0.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 x14ac:dyDescent="0.3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 x14ac:dyDescent="0.3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 x14ac:dyDescent="0.3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 x14ac:dyDescent="0.3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 x14ac:dyDescent="0.3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 x14ac:dyDescent="0.3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 x14ac:dyDescent="0.3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 x14ac:dyDescent="0.3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 x14ac:dyDescent="0.3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 x14ac:dyDescent="0.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 x14ac:dyDescent="0.3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 x14ac:dyDescent="0.3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 x14ac:dyDescent="0.3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 x14ac:dyDescent="0.3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 x14ac:dyDescent="0.3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 x14ac:dyDescent="0.3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 x14ac:dyDescent="0.3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 x14ac:dyDescent="0.3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 x14ac:dyDescent="0.3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 x14ac:dyDescent="0.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 x14ac:dyDescent="0.3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 x14ac:dyDescent="0.3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 x14ac:dyDescent="0.3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 x14ac:dyDescent="0.3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 x14ac:dyDescent="0.3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 x14ac:dyDescent="0.3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 x14ac:dyDescent="0.3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 x14ac:dyDescent="0.3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 x14ac:dyDescent="0.3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 x14ac:dyDescent="0.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 x14ac:dyDescent="0.3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 x14ac:dyDescent="0.3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 x14ac:dyDescent="0.3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 x14ac:dyDescent="0.3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 x14ac:dyDescent="0.3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 x14ac:dyDescent="0.3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 x14ac:dyDescent="0.3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 x14ac:dyDescent="0.3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 x14ac:dyDescent="0.3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 x14ac:dyDescent="0.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 x14ac:dyDescent="0.3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 x14ac:dyDescent="0.3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 x14ac:dyDescent="0.3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 x14ac:dyDescent="0.3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 x14ac:dyDescent="0.3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 x14ac:dyDescent="0.3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 x14ac:dyDescent="0.3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 x14ac:dyDescent="0.3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 x14ac:dyDescent="0.3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 x14ac:dyDescent="0.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 x14ac:dyDescent="0.3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 x14ac:dyDescent="0.3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 x14ac:dyDescent="0.3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 x14ac:dyDescent="0.3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 x14ac:dyDescent="0.3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 x14ac:dyDescent="0.3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 x14ac:dyDescent="0.3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 x14ac:dyDescent="0.3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 x14ac:dyDescent="0.3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 x14ac:dyDescent="0.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 x14ac:dyDescent="0.3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 x14ac:dyDescent="0.3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 x14ac:dyDescent="0.3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 x14ac:dyDescent="0.3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 x14ac:dyDescent="0.3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 x14ac:dyDescent="0.3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 x14ac:dyDescent="0.3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 x14ac:dyDescent="0.3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 x14ac:dyDescent="0.3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 x14ac:dyDescent="0.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 x14ac:dyDescent="0.3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 x14ac:dyDescent="0.3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 x14ac:dyDescent="0.3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 x14ac:dyDescent="0.3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 x14ac:dyDescent="0.3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 x14ac:dyDescent="0.3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 x14ac:dyDescent="0.3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 x14ac:dyDescent="0.3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 x14ac:dyDescent="0.3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 x14ac:dyDescent="0.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 x14ac:dyDescent="0.3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 x14ac:dyDescent="0.3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 x14ac:dyDescent="0.3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 x14ac:dyDescent="0.3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 x14ac:dyDescent="0.3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 x14ac:dyDescent="0.3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 x14ac:dyDescent="0.3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 x14ac:dyDescent="0.3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 x14ac:dyDescent="0.3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 x14ac:dyDescent="0.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 x14ac:dyDescent="0.3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 x14ac:dyDescent="0.3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 x14ac:dyDescent="0.3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 x14ac:dyDescent="0.3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 x14ac:dyDescent="0.3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 x14ac:dyDescent="0.3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 x14ac:dyDescent="0.3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 x14ac:dyDescent="0.3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 x14ac:dyDescent="0.3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 x14ac:dyDescent="0.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 x14ac:dyDescent="0.3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 x14ac:dyDescent="0.3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 x14ac:dyDescent="0.3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 x14ac:dyDescent="0.3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 x14ac:dyDescent="0.3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 x14ac:dyDescent="0.3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 x14ac:dyDescent="0.3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 x14ac:dyDescent="0.3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 x14ac:dyDescent="0.3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 x14ac:dyDescent="0.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 x14ac:dyDescent="0.3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 x14ac:dyDescent="0.3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 x14ac:dyDescent="0.3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 x14ac:dyDescent="0.3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 x14ac:dyDescent="0.3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 x14ac:dyDescent="0.3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 x14ac:dyDescent="0.3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 x14ac:dyDescent="0.3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 x14ac:dyDescent="0.3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 x14ac:dyDescent="0.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 x14ac:dyDescent="0.3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 x14ac:dyDescent="0.3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 x14ac:dyDescent="0.3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 x14ac:dyDescent="0.3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 x14ac:dyDescent="0.3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 x14ac:dyDescent="0.3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 x14ac:dyDescent="0.3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 x14ac:dyDescent="0.3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 x14ac:dyDescent="0.3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 x14ac:dyDescent="0.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 x14ac:dyDescent="0.3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 x14ac:dyDescent="0.3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 x14ac:dyDescent="0.3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 x14ac:dyDescent="0.3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 x14ac:dyDescent="0.3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 x14ac:dyDescent="0.3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 x14ac:dyDescent="0.3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 x14ac:dyDescent="0.3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 x14ac:dyDescent="0.3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 x14ac:dyDescent="0.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 x14ac:dyDescent="0.3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 x14ac:dyDescent="0.3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 x14ac:dyDescent="0.3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 x14ac:dyDescent="0.3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 x14ac:dyDescent="0.3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 x14ac:dyDescent="0.3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 x14ac:dyDescent="0.3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 x14ac:dyDescent="0.3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 x14ac:dyDescent="0.3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 x14ac:dyDescent="0.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 x14ac:dyDescent="0.3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 x14ac:dyDescent="0.3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 x14ac:dyDescent="0.3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 x14ac:dyDescent="0.3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 x14ac:dyDescent="0.3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 x14ac:dyDescent="0.3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 x14ac:dyDescent="0.3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 x14ac:dyDescent="0.3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 x14ac:dyDescent="0.3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 x14ac:dyDescent="0.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 x14ac:dyDescent="0.3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 x14ac:dyDescent="0.3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 x14ac:dyDescent="0.3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 x14ac:dyDescent="0.3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 x14ac:dyDescent="0.3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 x14ac:dyDescent="0.3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 x14ac:dyDescent="0.3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 x14ac:dyDescent="0.3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 x14ac:dyDescent="0.3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 x14ac:dyDescent="0.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 x14ac:dyDescent="0.3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 x14ac:dyDescent="0.3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 x14ac:dyDescent="0.3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 x14ac:dyDescent="0.3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 x14ac:dyDescent="0.3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 x14ac:dyDescent="0.3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 x14ac:dyDescent="0.3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 x14ac:dyDescent="0.3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 x14ac:dyDescent="0.3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 x14ac:dyDescent="0.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 x14ac:dyDescent="0.3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 x14ac:dyDescent="0.3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 x14ac:dyDescent="0.3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 x14ac:dyDescent="0.3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 x14ac:dyDescent="0.3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 x14ac:dyDescent="0.3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 x14ac:dyDescent="0.3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 x14ac:dyDescent="0.3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 x14ac:dyDescent="0.3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 x14ac:dyDescent="0.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 x14ac:dyDescent="0.3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 x14ac:dyDescent="0.3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 x14ac:dyDescent="0.3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 x14ac:dyDescent="0.3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 x14ac:dyDescent="0.3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 x14ac:dyDescent="0.3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 x14ac:dyDescent="0.3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 x14ac:dyDescent="0.3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 x14ac:dyDescent="0.3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 x14ac:dyDescent="0.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 x14ac:dyDescent="0.3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 x14ac:dyDescent="0.3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 x14ac:dyDescent="0.3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 x14ac:dyDescent="0.3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 x14ac:dyDescent="0.3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 x14ac:dyDescent="0.3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 x14ac:dyDescent="0.3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 x14ac:dyDescent="0.3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 x14ac:dyDescent="0.3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 x14ac:dyDescent="0.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 x14ac:dyDescent="0.3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 x14ac:dyDescent="0.3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 x14ac:dyDescent="0.3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 x14ac:dyDescent="0.3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 x14ac:dyDescent="0.3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 x14ac:dyDescent="0.3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 x14ac:dyDescent="0.3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 x14ac:dyDescent="0.3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 x14ac:dyDescent="0.3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 x14ac:dyDescent="0.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 x14ac:dyDescent="0.3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 x14ac:dyDescent="0.3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 x14ac:dyDescent="0.3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 x14ac:dyDescent="0.3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 x14ac:dyDescent="0.3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 x14ac:dyDescent="0.3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 x14ac:dyDescent="0.3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 x14ac:dyDescent="0.3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 x14ac:dyDescent="0.3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 x14ac:dyDescent="0.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 x14ac:dyDescent="0.3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 x14ac:dyDescent="0.3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 x14ac:dyDescent="0.3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 x14ac:dyDescent="0.3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 x14ac:dyDescent="0.3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 x14ac:dyDescent="0.3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 x14ac:dyDescent="0.3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 x14ac:dyDescent="0.3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 x14ac:dyDescent="0.3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 x14ac:dyDescent="0.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 x14ac:dyDescent="0.3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 x14ac:dyDescent="0.3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 x14ac:dyDescent="0.3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 x14ac:dyDescent="0.3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 x14ac:dyDescent="0.3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 x14ac:dyDescent="0.3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 x14ac:dyDescent="0.3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 x14ac:dyDescent="0.3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 x14ac:dyDescent="0.3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 x14ac:dyDescent="0.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 x14ac:dyDescent="0.3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 x14ac:dyDescent="0.3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 x14ac:dyDescent="0.3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 x14ac:dyDescent="0.3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 x14ac:dyDescent="0.3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 x14ac:dyDescent="0.3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 x14ac:dyDescent="0.3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 x14ac:dyDescent="0.3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 x14ac:dyDescent="0.3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 x14ac:dyDescent="0.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 x14ac:dyDescent="0.3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 x14ac:dyDescent="0.3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 x14ac:dyDescent="0.3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 x14ac:dyDescent="0.3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 x14ac:dyDescent="0.3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 x14ac:dyDescent="0.3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 x14ac:dyDescent="0.3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 x14ac:dyDescent="0.3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 x14ac:dyDescent="0.3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 x14ac:dyDescent="0.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 x14ac:dyDescent="0.3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 x14ac:dyDescent="0.3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 x14ac:dyDescent="0.3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 x14ac:dyDescent="0.3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 x14ac:dyDescent="0.3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 x14ac:dyDescent="0.3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 x14ac:dyDescent="0.3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 x14ac:dyDescent="0.3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 x14ac:dyDescent="0.3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 x14ac:dyDescent="0.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 x14ac:dyDescent="0.3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 x14ac:dyDescent="0.3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 x14ac:dyDescent="0.3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 x14ac:dyDescent="0.3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 x14ac:dyDescent="0.3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 x14ac:dyDescent="0.3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 x14ac:dyDescent="0.3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 x14ac:dyDescent="0.3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 x14ac:dyDescent="0.3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 x14ac:dyDescent="0.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 x14ac:dyDescent="0.3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 x14ac:dyDescent="0.3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 x14ac:dyDescent="0.3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 x14ac:dyDescent="0.3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 x14ac:dyDescent="0.3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 x14ac:dyDescent="0.3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 x14ac:dyDescent="0.3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 x14ac:dyDescent="0.3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 x14ac:dyDescent="0.3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 x14ac:dyDescent="0.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 x14ac:dyDescent="0.3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 x14ac:dyDescent="0.3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 x14ac:dyDescent="0.3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 x14ac:dyDescent="0.3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 x14ac:dyDescent="0.3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 x14ac:dyDescent="0.3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 x14ac:dyDescent="0.3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 x14ac:dyDescent="0.3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 x14ac:dyDescent="0.3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 x14ac:dyDescent="0.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 x14ac:dyDescent="0.3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 x14ac:dyDescent="0.3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 x14ac:dyDescent="0.3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 x14ac:dyDescent="0.3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 x14ac:dyDescent="0.3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 x14ac:dyDescent="0.3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 x14ac:dyDescent="0.3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 x14ac:dyDescent="0.3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 x14ac:dyDescent="0.3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 x14ac:dyDescent="0.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 x14ac:dyDescent="0.3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 x14ac:dyDescent="0.3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 x14ac:dyDescent="0.3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 x14ac:dyDescent="0.3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 x14ac:dyDescent="0.3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 x14ac:dyDescent="0.3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 x14ac:dyDescent="0.3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 x14ac:dyDescent="0.3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 x14ac:dyDescent="0.3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 x14ac:dyDescent="0.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 x14ac:dyDescent="0.3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 x14ac:dyDescent="0.3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 x14ac:dyDescent="0.3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 x14ac:dyDescent="0.3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 x14ac:dyDescent="0.3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 x14ac:dyDescent="0.3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 x14ac:dyDescent="0.3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 x14ac:dyDescent="0.3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 x14ac:dyDescent="0.3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 x14ac:dyDescent="0.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 x14ac:dyDescent="0.3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 x14ac:dyDescent="0.3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 x14ac:dyDescent="0.3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 x14ac:dyDescent="0.3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 x14ac:dyDescent="0.3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 x14ac:dyDescent="0.3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 x14ac:dyDescent="0.3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 x14ac:dyDescent="0.3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 x14ac:dyDescent="0.3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 x14ac:dyDescent="0.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 x14ac:dyDescent="0.3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 x14ac:dyDescent="0.3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 x14ac:dyDescent="0.3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 x14ac:dyDescent="0.3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 x14ac:dyDescent="0.3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 x14ac:dyDescent="0.3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 x14ac:dyDescent="0.3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 x14ac:dyDescent="0.3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 x14ac:dyDescent="0.3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 x14ac:dyDescent="0.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 x14ac:dyDescent="0.3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 x14ac:dyDescent="0.3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 x14ac:dyDescent="0.3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 x14ac:dyDescent="0.3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 x14ac:dyDescent="0.3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 x14ac:dyDescent="0.3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 x14ac:dyDescent="0.3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 x14ac:dyDescent="0.3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 x14ac:dyDescent="0.3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 x14ac:dyDescent="0.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 x14ac:dyDescent="0.3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 x14ac:dyDescent="0.3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 x14ac:dyDescent="0.3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 x14ac:dyDescent="0.3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 x14ac:dyDescent="0.3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 x14ac:dyDescent="0.3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 x14ac:dyDescent="0.3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 x14ac:dyDescent="0.3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 x14ac:dyDescent="0.3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 x14ac:dyDescent="0.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 x14ac:dyDescent="0.3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 x14ac:dyDescent="0.3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 x14ac:dyDescent="0.3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 x14ac:dyDescent="0.3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 x14ac:dyDescent="0.3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 x14ac:dyDescent="0.3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 x14ac:dyDescent="0.3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 x14ac:dyDescent="0.3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 x14ac:dyDescent="0.3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 x14ac:dyDescent="0.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 x14ac:dyDescent="0.3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 x14ac:dyDescent="0.3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 x14ac:dyDescent="0.3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 x14ac:dyDescent="0.3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 x14ac:dyDescent="0.3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 x14ac:dyDescent="0.3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 x14ac:dyDescent="0.3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 x14ac:dyDescent="0.3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 x14ac:dyDescent="0.3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 x14ac:dyDescent="0.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 x14ac:dyDescent="0.3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 x14ac:dyDescent="0.3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 x14ac:dyDescent="0.3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 x14ac:dyDescent="0.3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 x14ac:dyDescent="0.3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 x14ac:dyDescent="0.3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 x14ac:dyDescent="0.3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 x14ac:dyDescent="0.3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 x14ac:dyDescent="0.3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 x14ac:dyDescent="0.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 x14ac:dyDescent="0.3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 x14ac:dyDescent="0.3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 x14ac:dyDescent="0.3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 x14ac:dyDescent="0.3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 x14ac:dyDescent="0.3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 x14ac:dyDescent="0.3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 x14ac:dyDescent="0.3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 x14ac:dyDescent="0.3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 x14ac:dyDescent="0.3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 x14ac:dyDescent="0.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 x14ac:dyDescent="0.3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 x14ac:dyDescent="0.3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 x14ac:dyDescent="0.3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 x14ac:dyDescent="0.3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 x14ac:dyDescent="0.3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 x14ac:dyDescent="0.3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 x14ac:dyDescent="0.3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 x14ac:dyDescent="0.3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 x14ac:dyDescent="0.3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 x14ac:dyDescent="0.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 x14ac:dyDescent="0.3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 x14ac:dyDescent="0.3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 x14ac:dyDescent="0.3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 x14ac:dyDescent="0.3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 x14ac:dyDescent="0.3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 x14ac:dyDescent="0.3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 x14ac:dyDescent="0.3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 x14ac:dyDescent="0.3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 x14ac:dyDescent="0.3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 x14ac:dyDescent="0.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 x14ac:dyDescent="0.3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 x14ac:dyDescent="0.3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 x14ac:dyDescent="0.3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 x14ac:dyDescent="0.3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 x14ac:dyDescent="0.3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 x14ac:dyDescent="0.3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 x14ac:dyDescent="0.3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 x14ac:dyDescent="0.3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 x14ac:dyDescent="0.3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 x14ac:dyDescent="0.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 x14ac:dyDescent="0.3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 x14ac:dyDescent="0.3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 x14ac:dyDescent="0.3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 x14ac:dyDescent="0.3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 x14ac:dyDescent="0.3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 x14ac:dyDescent="0.3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 x14ac:dyDescent="0.3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 x14ac:dyDescent="0.3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 x14ac:dyDescent="0.3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 x14ac:dyDescent="0.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 x14ac:dyDescent="0.3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 x14ac:dyDescent="0.3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 x14ac:dyDescent="0.3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 x14ac:dyDescent="0.3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 x14ac:dyDescent="0.3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 x14ac:dyDescent="0.3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 x14ac:dyDescent="0.3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 x14ac:dyDescent="0.3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 x14ac:dyDescent="0.3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 x14ac:dyDescent="0.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 x14ac:dyDescent="0.3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 x14ac:dyDescent="0.3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 x14ac:dyDescent="0.3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 x14ac:dyDescent="0.3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 x14ac:dyDescent="0.3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 x14ac:dyDescent="0.3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 x14ac:dyDescent="0.3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 x14ac:dyDescent="0.3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 x14ac:dyDescent="0.3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 x14ac:dyDescent="0.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 x14ac:dyDescent="0.3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 x14ac:dyDescent="0.3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 x14ac:dyDescent="0.3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 x14ac:dyDescent="0.3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 x14ac:dyDescent="0.3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 x14ac:dyDescent="0.3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 x14ac:dyDescent="0.3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 x14ac:dyDescent="0.3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 x14ac:dyDescent="0.3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 x14ac:dyDescent="0.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 x14ac:dyDescent="0.3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 x14ac:dyDescent="0.3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 x14ac:dyDescent="0.3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 x14ac:dyDescent="0.3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 x14ac:dyDescent="0.3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 x14ac:dyDescent="0.3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 x14ac:dyDescent="0.3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 x14ac:dyDescent="0.3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 x14ac:dyDescent="0.3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 x14ac:dyDescent="0.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 x14ac:dyDescent="0.3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 x14ac:dyDescent="0.3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 x14ac:dyDescent="0.3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 x14ac:dyDescent="0.3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 x14ac:dyDescent="0.3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 x14ac:dyDescent="0.3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 x14ac:dyDescent="0.3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 x14ac:dyDescent="0.3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 x14ac:dyDescent="0.3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 x14ac:dyDescent="0.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 x14ac:dyDescent="0.3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 x14ac:dyDescent="0.3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 x14ac:dyDescent="0.3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 x14ac:dyDescent="0.3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 x14ac:dyDescent="0.3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 x14ac:dyDescent="0.3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 x14ac:dyDescent="0.3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 x14ac:dyDescent="0.3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 x14ac:dyDescent="0.3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 x14ac:dyDescent="0.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 x14ac:dyDescent="0.3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 x14ac:dyDescent="0.3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 x14ac:dyDescent="0.3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 x14ac:dyDescent="0.3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 x14ac:dyDescent="0.3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 x14ac:dyDescent="0.3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 x14ac:dyDescent="0.3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 x14ac:dyDescent="0.3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 x14ac:dyDescent="0.3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 x14ac:dyDescent="0.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 x14ac:dyDescent="0.3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 x14ac:dyDescent="0.3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 x14ac:dyDescent="0.3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 x14ac:dyDescent="0.3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 x14ac:dyDescent="0.3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 x14ac:dyDescent="0.3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 x14ac:dyDescent="0.3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 x14ac:dyDescent="0.3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 x14ac:dyDescent="0.3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 x14ac:dyDescent="0.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 x14ac:dyDescent="0.3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 x14ac:dyDescent="0.3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 x14ac:dyDescent="0.3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 x14ac:dyDescent="0.3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 x14ac:dyDescent="0.3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 x14ac:dyDescent="0.3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 x14ac:dyDescent="0.3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 x14ac:dyDescent="0.3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 x14ac:dyDescent="0.3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 x14ac:dyDescent="0.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 x14ac:dyDescent="0.3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 x14ac:dyDescent="0.3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 x14ac:dyDescent="0.3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 x14ac:dyDescent="0.3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 x14ac:dyDescent="0.3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 x14ac:dyDescent="0.3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 x14ac:dyDescent="0.3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 x14ac:dyDescent="0.3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 x14ac:dyDescent="0.3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 x14ac:dyDescent="0.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 x14ac:dyDescent="0.3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 x14ac:dyDescent="0.3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 x14ac:dyDescent="0.3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 x14ac:dyDescent="0.3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 x14ac:dyDescent="0.3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 x14ac:dyDescent="0.3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 x14ac:dyDescent="0.3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 x14ac:dyDescent="0.3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 x14ac:dyDescent="0.3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 x14ac:dyDescent="0.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 x14ac:dyDescent="0.3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 x14ac:dyDescent="0.3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 x14ac:dyDescent="0.3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 x14ac:dyDescent="0.3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 x14ac:dyDescent="0.3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 x14ac:dyDescent="0.3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 x14ac:dyDescent="0.3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 x14ac:dyDescent="0.3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 x14ac:dyDescent="0.3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 x14ac:dyDescent="0.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 x14ac:dyDescent="0.3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 x14ac:dyDescent="0.3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 x14ac:dyDescent="0.3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 x14ac:dyDescent="0.3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 x14ac:dyDescent="0.3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 x14ac:dyDescent="0.3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 x14ac:dyDescent="0.3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 x14ac:dyDescent="0.3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 x14ac:dyDescent="0.3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 x14ac:dyDescent="0.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 x14ac:dyDescent="0.3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 x14ac:dyDescent="0.3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 x14ac:dyDescent="0.3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 x14ac:dyDescent="0.3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 x14ac:dyDescent="0.3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 x14ac:dyDescent="0.3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 x14ac:dyDescent="0.3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 x14ac:dyDescent="0.3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 x14ac:dyDescent="0.3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 x14ac:dyDescent="0.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 x14ac:dyDescent="0.3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 x14ac:dyDescent="0.3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 x14ac:dyDescent="0.3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 x14ac:dyDescent="0.3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 x14ac:dyDescent="0.3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 x14ac:dyDescent="0.3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 x14ac:dyDescent="0.3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 x14ac:dyDescent="0.3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 x14ac:dyDescent="0.3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 x14ac:dyDescent="0.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 x14ac:dyDescent="0.3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 x14ac:dyDescent="0.3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 x14ac:dyDescent="0.3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 x14ac:dyDescent="0.3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 x14ac:dyDescent="0.3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 x14ac:dyDescent="0.3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 x14ac:dyDescent="0.3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 x14ac:dyDescent="0.3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 x14ac:dyDescent="0.3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 x14ac:dyDescent="0.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 x14ac:dyDescent="0.3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 x14ac:dyDescent="0.3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 x14ac:dyDescent="0.3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 x14ac:dyDescent="0.3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 x14ac:dyDescent="0.3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 x14ac:dyDescent="0.3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 x14ac:dyDescent="0.3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 x14ac:dyDescent="0.3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 x14ac:dyDescent="0.3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 x14ac:dyDescent="0.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 x14ac:dyDescent="0.3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 x14ac:dyDescent="0.3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 x14ac:dyDescent="0.3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 x14ac:dyDescent="0.3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 x14ac:dyDescent="0.3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 x14ac:dyDescent="0.3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 x14ac:dyDescent="0.3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 x14ac:dyDescent="0.3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 x14ac:dyDescent="0.3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 x14ac:dyDescent="0.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 x14ac:dyDescent="0.3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 x14ac:dyDescent="0.3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 x14ac:dyDescent="0.3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 x14ac:dyDescent="0.3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 x14ac:dyDescent="0.3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 x14ac:dyDescent="0.3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 x14ac:dyDescent="0.3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 x14ac:dyDescent="0.3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 x14ac:dyDescent="0.3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 x14ac:dyDescent="0.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 x14ac:dyDescent="0.3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 x14ac:dyDescent="0.3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 x14ac:dyDescent="0.3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 x14ac:dyDescent="0.3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 x14ac:dyDescent="0.3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 x14ac:dyDescent="0.3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 x14ac:dyDescent="0.3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 x14ac:dyDescent="0.3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 x14ac:dyDescent="0.3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 x14ac:dyDescent="0.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 x14ac:dyDescent="0.3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 x14ac:dyDescent="0.3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 x14ac:dyDescent="0.3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 x14ac:dyDescent="0.3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 x14ac:dyDescent="0.3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 x14ac:dyDescent="0.3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 x14ac:dyDescent="0.3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 x14ac:dyDescent="0.3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 x14ac:dyDescent="0.3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 x14ac:dyDescent="0.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 x14ac:dyDescent="0.3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 x14ac:dyDescent="0.3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 x14ac:dyDescent="0.3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 x14ac:dyDescent="0.3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 x14ac:dyDescent="0.3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 x14ac:dyDescent="0.3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 x14ac:dyDescent="0.3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 x14ac:dyDescent="0.3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 x14ac:dyDescent="0.3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 x14ac:dyDescent="0.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 x14ac:dyDescent="0.3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 x14ac:dyDescent="0.3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 x14ac:dyDescent="0.3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 x14ac:dyDescent="0.3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 x14ac:dyDescent="0.3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 x14ac:dyDescent="0.3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 x14ac:dyDescent="0.3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 x14ac:dyDescent="0.3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 x14ac:dyDescent="0.3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 x14ac:dyDescent="0.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 x14ac:dyDescent="0.3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 x14ac:dyDescent="0.3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 x14ac:dyDescent="0.3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 x14ac:dyDescent="0.3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 x14ac:dyDescent="0.3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 x14ac:dyDescent="0.3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 x14ac:dyDescent="0.3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 x14ac:dyDescent="0.3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 x14ac:dyDescent="0.3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 x14ac:dyDescent="0.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 x14ac:dyDescent="0.3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 x14ac:dyDescent="0.3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 x14ac:dyDescent="0.3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 x14ac:dyDescent="0.3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 x14ac:dyDescent="0.3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 x14ac:dyDescent="0.3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 x14ac:dyDescent="0.3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 x14ac:dyDescent="0.3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 x14ac:dyDescent="0.3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 x14ac:dyDescent="0.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 x14ac:dyDescent="0.3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 x14ac:dyDescent="0.3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 x14ac:dyDescent="0.3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 x14ac:dyDescent="0.3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 x14ac:dyDescent="0.3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 x14ac:dyDescent="0.3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 x14ac:dyDescent="0.3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 x14ac:dyDescent="0.3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 x14ac:dyDescent="0.3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 x14ac:dyDescent="0.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 x14ac:dyDescent="0.3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 x14ac:dyDescent="0.3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 x14ac:dyDescent="0.3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 x14ac:dyDescent="0.3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 x14ac:dyDescent="0.3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 x14ac:dyDescent="0.3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 x14ac:dyDescent="0.3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 x14ac:dyDescent="0.3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 x14ac:dyDescent="0.3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 x14ac:dyDescent="0.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 x14ac:dyDescent="0.3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 x14ac:dyDescent="0.3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 x14ac:dyDescent="0.3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 x14ac:dyDescent="0.3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 x14ac:dyDescent="0.3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 x14ac:dyDescent="0.3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 x14ac:dyDescent="0.3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 x14ac:dyDescent="0.3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 x14ac:dyDescent="0.3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 x14ac:dyDescent="0.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 x14ac:dyDescent="0.3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 x14ac:dyDescent="0.3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 x14ac:dyDescent="0.3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 x14ac:dyDescent="0.3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 x14ac:dyDescent="0.3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 x14ac:dyDescent="0.3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 x14ac:dyDescent="0.3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 x14ac:dyDescent="0.3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 x14ac:dyDescent="0.3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 x14ac:dyDescent="0.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 x14ac:dyDescent="0.3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 x14ac:dyDescent="0.3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 x14ac:dyDescent="0.3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 x14ac:dyDescent="0.3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 x14ac:dyDescent="0.3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 x14ac:dyDescent="0.3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 x14ac:dyDescent="0.3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 x14ac:dyDescent="0.3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 x14ac:dyDescent="0.3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 x14ac:dyDescent="0.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 x14ac:dyDescent="0.3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 x14ac:dyDescent="0.3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 x14ac:dyDescent="0.3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 x14ac:dyDescent="0.3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 x14ac:dyDescent="0.3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 x14ac:dyDescent="0.3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 x14ac:dyDescent="0.3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 x14ac:dyDescent="0.3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 x14ac:dyDescent="0.3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 x14ac:dyDescent="0.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 x14ac:dyDescent="0.3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 x14ac:dyDescent="0.3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 x14ac:dyDescent="0.3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 x14ac:dyDescent="0.3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 x14ac:dyDescent="0.3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 x14ac:dyDescent="0.3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 x14ac:dyDescent="0.3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 x14ac:dyDescent="0.3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 x14ac:dyDescent="0.3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 x14ac:dyDescent="0.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 x14ac:dyDescent="0.3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 x14ac:dyDescent="0.3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 x14ac:dyDescent="0.3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 x14ac:dyDescent="0.3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 x14ac:dyDescent="0.3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 x14ac:dyDescent="0.3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 x14ac:dyDescent="0.3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 x14ac:dyDescent="0.3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 x14ac:dyDescent="0.3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 x14ac:dyDescent="0.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 x14ac:dyDescent="0.3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 x14ac:dyDescent="0.3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 x14ac:dyDescent="0.3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 x14ac:dyDescent="0.3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 x14ac:dyDescent="0.3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 x14ac:dyDescent="0.3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 x14ac:dyDescent="0.3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 x14ac:dyDescent="0.3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 x14ac:dyDescent="0.3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 x14ac:dyDescent="0.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 x14ac:dyDescent="0.3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 x14ac:dyDescent="0.3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 x14ac:dyDescent="0.3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.75" customHeight="1" x14ac:dyDescent="0.3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.75" customHeight="1" x14ac:dyDescent="0.3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.75" customHeight="1" x14ac:dyDescent="0.3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.75" customHeight="1" x14ac:dyDescent="0.3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.75" customHeight="1" x14ac:dyDescent="0.3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.75" customHeight="1" x14ac:dyDescent="0.3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.75" customHeight="1" x14ac:dyDescent="0.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.75" customHeight="1" x14ac:dyDescent="0.3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.75" customHeight="1" x14ac:dyDescent="0.3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.75" customHeight="1" x14ac:dyDescent="0.3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.75" customHeight="1" x14ac:dyDescent="0.3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.75" customHeight="1" x14ac:dyDescent="0.3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.75" customHeight="1" x14ac:dyDescent="0.3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.75" customHeight="1" x14ac:dyDescent="0.3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.75" customHeight="1" x14ac:dyDescent="0.3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.75" customHeight="1" x14ac:dyDescent="0.3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.75" customHeight="1" x14ac:dyDescent="0.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.75" customHeight="1" x14ac:dyDescent="0.3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.75" customHeight="1" x14ac:dyDescent="0.3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.75" customHeight="1" x14ac:dyDescent="0.3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.75" customHeight="1" x14ac:dyDescent="0.3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.75" customHeight="1" x14ac:dyDescent="0.3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.75" customHeight="1" x14ac:dyDescent="0.3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.75" customHeight="1" x14ac:dyDescent="0.3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.75" customHeight="1" x14ac:dyDescent="0.3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.75" customHeight="1" x14ac:dyDescent="0.3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.75" customHeight="1" x14ac:dyDescent="0.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.75" customHeight="1" x14ac:dyDescent="0.3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.75" customHeight="1" x14ac:dyDescent="0.3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.75" customHeight="1" x14ac:dyDescent="0.3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.75" customHeight="1" x14ac:dyDescent="0.3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.75" customHeight="1" x14ac:dyDescent="0.3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.75" customHeight="1" x14ac:dyDescent="0.3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.75" customHeight="1" x14ac:dyDescent="0.3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.75" customHeight="1" x14ac:dyDescent="0.3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.75" customHeight="1" x14ac:dyDescent="0.3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.75" customHeight="1" x14ac:dyDescent="0.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.75" customHeight="1" x14ac:dyDescent="0.3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.75" customHeight="1" x14ac:dyDescent="0.3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.75" customHeight="1" x14ac:dyDescent="0.3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.75" customHeight="1" x14ac:dyDescent="0.3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.75" customHeight="1" x14ac:dyDescent="0.3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.75" customHeight="1" x14ac:dyDescent="0.3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.75" customHeight="1" x14ac:dyDescent="0.3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.75" customHeight="1" x14ac:dyDescent="0.3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.75" customHeight="1" x14ac:dyDescent="0.3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.75" customHeight="1" x14ac:dyDescent="0.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.75" customHeight="1" x14ac:dyDescent="0.3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.75" customHeight="1" x14ac:dyDescent="0.3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.75" customHeight="1" x14ac:dyDescent="0.3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.75" customHeight="1" x14ac:dyDescent="0.3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.75" customHeight="1" x14ac:dyDescent="0.3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.75" customHeight="1" x14ac:dyDescent="0.3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.75" customHeight="1" x14ac:dyDescent="0.3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.75" customHeight="1" x14ac:dyDescent="0.3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.75" customHeight="1" x14ac:dyDescent="0.3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.75" customHeight="1" x14ac:dyDescent="0.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.75" customHeight="1" x14ac:dyDescent="0.3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.75" customHeight="1" x14ac:dyDescent="0.3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.75" customHeight="1" x14ac:dyDescent="0.3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.75" customHeight="1" x14ac:dyDescent="0.3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.75" customHeight="1" x14ac:dyDescent="0.3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5.75" customHeight="1" x14ac:dyDescent="0.3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5.75" customHeight="1" x14ac:dyDescent="0.3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5.75" customHeight="1" x14ac:dyDescent="0.3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5.75" customHeight="1" x14ac:dyDescent="0.3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5.75" customHeight="1" x14ac:dyDescent="0.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5.75" customHeight="1" x14ac:dyDescent="0.3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5.75" customHeight="1" x14ac:dyDescent="0.3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5.75" customHeight="1" x14ac:dyDescent="0.3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5.75" customHeight="1" x14ac:dyDescent="0.3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5.75" customHeight="1" x14ac:dyDescent="0.3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5.75" customHeight="1" x14ac:dyDescent="0.3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5.75" customHeight="1" x14ac:dyDescent="0.3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>
      <selection activeCell="F21" sqref="F21"/>
    </sheetView>
  </sheetViews>
  <sheetFormatPr defaultColWidth="14.44140625" defaultRowHeight="15" customHeight="1" x14ac:dyDescent="0.3"/>
  <cols>
    <col min="1" max="1" width="8.6640625" customWidth="1"/>
    <col min="2" max="2" width="16" customWidth="1"/>
    <col min="3" max="3" width="21.33203125" customWidth="1"/>
    <col min="4" max="4" width="24" customWidth="1"/>
    <col min="5" max="26" width="8.6640625" customWidth="1"/>
  </cols>
  <sheetData>
    <row r="1" spans="1:4" ht="14.4" x14ac:dyDescent="0.3">
      <c r="B1" s="2" t="s">
        <v>36</v>
      </c>
      <c r="C1" s="22" t="s">
        <v>37</v>
      </c>
      <c r="D1" s="22" t="s">
        <v>38</v>
      </c>
    </row>
    <row r="2" spans="1:4" ht="14.4" x14ac:dyDescent="0.3">
      <c r="A2" s="2" t="s">
        <v>1</v>
      </c>
      <c r="B2" s="23">
        <f>'Side Benefits'!B2+NPOA!G6+'Pricing and Unit Costs'!M3</f>
        <v>4576900000</v>
      </c>
      <c r="C2" s="2">
        <f t="shared" ref="C2:C11" si="0">10%*B2</f>
        <v>457690000</v>
      </c>
      <c r="D2" s="23">
        <f t="shared" ref="D2:D11" si="1">B2-C2</f>
        <v>4119210000</v>
      </c>
    </row>
    <row r="3" spans="1:4" ht="14.4" x14ac:dyDescent="0.3">
      <c r="A3" s="2" t="s">
        <v>2</v>
      </c>
      <c r="B3" s="23">
        <f>'Side Benefits'!B3+NPOA!G7+'Pricing and Unit Costs'!M4</f>
        <v>4960867157.999999</v>
      </c>
      <c r="C3" s="2">
        <f t="shared" si="0"/>
        <v>496086715.79999995</v>
      </c>
      <c r="D3" s="23">
        <f t="shared" si="1"/>
        <v>4464780442.1999989</v>
      </c>
    </row>
    <row r="4" spans="1:4" ht="14.4" x14ac:dyDescent="0.3">
      <c r="A4" s="2" t="s">
        <v>3</v>
      </c>
      <c r="B4" s="23">
        <f>'Side Benefits'!B4+NPOA!G8+'Pricing and Unit Costs'!M5</f>
        <v>5377890941.1995993</v>
      </c>
      <c r="C4" s="2">
        <f t="shared" si="0"/>
        <v>537789094.11995995</v>
      </c>
      <c r="D4" s="23">
        <f t="shared" si="1"/>
        <v>4840101847.0796394</v>
      </c>
    </row>
    <row r="5" spans="1:4" ht="14.4" x14ac:dyDescent="0.3">
      <c r="A5" s="2" t="s">
        <v>4</v>
      </c>
      <c r="B5" s="23">
        <f>'Side Benefits'!B5+NPOA!G9+'Pricing and Unit Costs'!M6</f>
        <v>5832943204.6450005</v>
      </c>
      <c r="C5" s="2">
        <f t="shared" si="0"/>
        <v>583294320.46450007</v>
      </c>
      <c r="D5" s="23">
        <f t="shared" si="1"/>
        <v>5249648884.1805</v>
      </c>
    </row>
    <row r="6" spans="1:4" ht="14.4" x14ac:dyDescent="0.3">
      <c r="A6" s="2" t="s">
        <v>5</v>
      </c>
      <c r="B6" s="23">
        <f>'Side Benefits'!B6+NPOA!G10+'Pricing and Unit Costs'!M7</f>
        <v>6329756228.1774511</v>
      </c>
      <c r="C6" s="2">
        <f t="shared" si="0"/>
        <v>632975622.81774509</v>
      </c>
      <c r="D6" s="23">
        <f t="shared" si="1"/>
        <v>5696780605.3597059</v>
      </c>
    </row>
    <row r="7" spans="1:4" ht="14.4" x14ac:dyDescent="0.3">
      <c r="A7" s="2" t="s">
        <v>6</v>
      </c>
      <c r="B7" s="23">
        <f>'Side Benefits'!B7+NPOA!G11+'Pricing and Unit Costs'!M8</f>
        <v>6872450620.1371861</v>
      </c>
      <c r="C7" s="2">
        <f t="shared" si="0"/>
        <v>687245062.01371861</v>
      </c>
      <c r="D7" s="23">
        <f t="shared" si="1"/>
        <v>6185205558.1234674</v>
      </c>
    </row>
    <row r="8" spans="1:4" ht="14.4" x14ac:dyDescent="0.3">
      <c r="A8" s="2" t="s">
        <v>7</v>
      </c>
      <c r="B8" s="23">
        <f>'Side Benefits'!B8+NPOA!G12+'Pricing and Unit Costs'!M9</f>
        <v>7465577439.1888504</v>
      </c>
      <c r="C8" s="2">
        <f t="shared" si="0"/>
        <v>746557743.91888511</v>
      </c>
      <c r="D8" s="23">
        <f t="shared" si="1"/>
        <v>6719019695.2699652</v>
      </c>
    </row>
    <row r="9" spans="1:4" ht="14.4" x14ac:dyDescent="0.3">
      <c r="A9" s="2" t="s">
        <v>8</v>
      </c>
      <c r="B9" s="23">
        <f>'Side Benefits'!B9+NPOA!G13+'Pricing and Unit Costs'!M10</f>
        <v>8114165012.1378555</v>
      </c>
      <c r="C9" s="2">
        <f t="shared" si="0"/>
        <v>811416501.21378565</v>
      </c>
      <c r="D9" s="23">
        <f t="shared" si="1"/>
        <v>7302748510.9240704</v>
      </c>
    </row>
    <row r="10" spans="1:4" ht="14.4" x14ac:dyDescent="0.3">
      <c r="A10" s="2" t="s">
        <v>9</v>
      </c>
      <c r="B10" s="23">
        <f>'Side Benefits'!B10+NPOA!G14+'Pricing and Unit Costs'!M11</f>
        <v>8823770980.3357716</v>
      </c>
      <c r="C10" s="2">
        <f t="shared" si="0"/>
        <v>882377098.0335772</v>
      </c>
      <c r="D10" s="23">
        <f t="shared" si="1"/>
        <v>7941393882.3021946</v>
      </c>
    </row>
    <row r="11" spans="1:4" ht="14.4" x14ac:dyDescent="0.3">
      <c r="A11" s="2" t="s">
        <v>10</v>
      </c>
      <c r="B11" s="23">
        <f>'Side Benefits'!B11+NPOA!G15+'Pricing and Unit Costs'!M12</f>
        <v>9600540168.3105564</v>
      </c>
      <c r="C11" s="2">
        <f t="shared" si="0"/>
        <v>960054016.83105564</v>
      </c>
      <c r="D11" s="23">
        <f t="shared" si="1"/>
        <v>8640486151.4794998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40"/>
  <sheetViews>
    <sheetView tabSelected="1" zoomScale="78" zoomScaleNormal="78" workbookViewId="0">
      <selection activeCell="H15" sqref="H15"/>
    </sheetView>
  </sheetViews>
  <sheetFormatPr defaultColWidth="14.44140625" defaultRowHeight="15" customHeight="1" x14ac:dyDescent="0.3"/>
  <cols>
    <col min="2" max="2" width="19.44140625" customWidth="1"/>
    <col min="3" max="3" width="23.88671875" customWidth="1"/>
    <col min="4" max="4" width="21.6640625" customWidth="1"/>
    <col min="5" max="5" width="22.6640625" customWidth="1"/>
    <col min="6" max="6" width="24.109375" customWidth="1"/>
    <col min="7" max="7" width="23.109375" customWidth="1"/>
    <col min="8" max="8" width="24.33203125" customWidth="1"/>
    <col min="9" max="9" width="24.109375" customWidth="1"/>
    <col min="10" max="10" width="22.5546875" customWidth="1"/>
    <col min="11" max="11" width="23" customWidth="1"/>
    <col min="12" max="12" width="26.44140625" customWidth="1"/>
    <col min="13" max="13" width="17.88671875" customWidth="1"/>
  </cols>
  <sheetData>
    <row r="1" spans="1:10" ht="14.4" x14ac:dyDescent="0.3">
      <c r="A1" s="22" t="s">
        <v>12</v>
      </c>
      <c r="B1" s="22" t="s">
        <v>38</v>
      </c>
      <c r="C1" s="22" t="s">
        <v>46</v>
      </c>
      <c r="D1" s="22" t="s">
        <v>45</v>
      </c>
      <c r="E1" s="22" t="s">
        <v>39</v>
      </c>
      <c r="F1" s="22" t="s">
        <v>40</v>
      </c>
    </row>
    <row r="2" spans="1:10" ht="14.4" x14ac:dyDescent="0.3">
      <c r="A2" s="22">
        <v>1</v>
      </c>
      <c r="B2" s="24">
        <v>4119210000</v>
      </c>
      <c r="C2" s="30">
        <f>2608899000+150000000</f>
        <v>2758899000</v>
      </c>
      <c r="D2" s="25">
        <f t="shared" ref="D2:D11" si="0">B2-C2</f>
        <v>1360311000</v>
      </c>
      <c r="E2" s="22">
        <v>0</v>
      </c>
      <c r="F2" s="26">
        <f t="shared" ref="F2:F11" si="1">((1/1+$C$18)^E2)*D2</f>
        <v>1360311000</v>
      </c>
    </row>
    <row r="3" spans="1:10" ht="14.4" x14ac:dyDescent="0.3">
      <c r="A3" s="22">
        <v>2</v>
      </c>
      <c r="B3" s="24">
        <v>4464780442.1999989</v>
      </c>
      <c r="C3" s="30">
        <v>2642119603.1799998</v>
      </c>
      <c r="D3" s="25">
        <f t="shared" si="0"/>
        <v>1822660839.019999</v>
      </c>
      <c r="E3" s="22">
        <v>1</v>
      </c>
      <c r="F3" s="26">
        <f t="shared" si="1"/>
        <v>2023153531.3121991</v>
      </c>
    </row>
    <row r="4" spans="1:10" ht="14.4" x14ac:dyDescent="0.3">
      <c r="A4" s="22">
        <v>3</v>
      </c>
      <c r="B4" s="24">
        <v>4840101847.0796394</v>
      </c>
      <c r="C4" s="30">
        <v>2683931472.6519156</v>
      </c>
      <c r="D4" s="25">
        <f t="shared" si="0"/>
        <v>2156170374.4277239</v>
      </c>
      <c r="E4" s="22">
        <v>2</v>
      </c>
      <c r="F4" s="26">
        <f t="shared" si="1"/>
        <v>2656617518.3323989</v>
      </c>
    </row>
    <row r="5" spans="1:10" ht="14.4" x14ac:dyDescent="0.3">
      <c r="A5" s="22">
        <v>4</v>
      </c>
      <c r="B5" s="24">
        <v>5249648884.1805</v>
      </c>
      <c r="C5" s="30">
        <v>2735463166.72545</v>
      </c>
      <c r="D5" s="25">
        <f t="shared" si="0"/>
        <v>2514185717.45505</v>
      </c>
      <c r="E5" s="22">
        <v>3</v>
      </c>
      <c r="F5" s="26">
        <f t="shared" si="1"/>
        <v>3438478326.9487681</v>
      </c>
      <c r="J5" s="29"/>
    </row>
    <row r="6" spans="1:10" ht="14.4" x14ac:dyDescent="0.3">
      <c r="A6" s="22">
        <v>5</v>
      </c>
      <c r="B6" s="24">
        <v>5696780605.3597059</v>
      </c>
      <c r="C6" s="30">
        <v>2797587356.3547649</v>
      </c>
      <c r="D6" s="25">
        <f t="shared" si="0"/>
        <v>2899193249.004941</v>
      </c>
      <c r="E6" s="22">
        <v>4</v>
      </c>
      <c r="F6" s="26">
        <f t="shared" si="1"/>
        <v>4401179484.1861639</v>
      </c>
      <c r="G6" s="27"/>
    </row>
    <row r="7" spans="1:10" ht="14.4" x14ac:dyDescent="0.3">
      <c r="A7" s="22">
        <v>6</v>
      </c>
      <c r="B7" s="24">
        <v>6185205558.1234674</v>
      </c>
      <c r="C7" s="30">
        <v>2871262926.0881844</v>
      </c>
      <c r="D7" s="25">
        <f t="shared" si="0"/>
        <v>3313942632.0352831</v>
      </c>
      <c r="E7" s="22">
        <v>5</v>
      </c>
      <c r="F7" s="26">
        <f t="shared" si="1"/>
        <v>5584186057.6446142</v>
      </c>
    </row>
    <row r="8" spans="1:10" ht="14.4" x14ac:dyDescent="0.3">
      <c r="A8" s="22">
        <v>7</v>
      </c>
      <c r="B8" s="24">
        <v>6719019695.2699652</v>
      </c>
      <c r="C8" s="30">
        <v>2957544074.8820024</v>
      </c>
      <c r="D8" s="25">
        <f t="shared" si="0"/>
        <v>3761475620.3879628</v>
      </c>
      <c r="E8" s="22">
        <v>6</v>
      </c>
      <c r="F8" s="26">
        <f t="shared" si="1"/>
        <v>7035518737.9724741</v>
      </c>
    </row>
    <row r="9" spans="1:10" ht="14.4" x14ac:dyDescent="0.3">
      <c r="A9" s="22">
        <v>8</v>
      </c>
      <c r="B9" s="24">
        <v>7302748510.9240704</v>
      </c>
      <c r="C9" s="30">
        <v>3057590418.0339108</v>
      </c>
      <c r="D9" s="25">
        <f t="shared" si="0"/>
        <v>4245158092.8901596</v>
      </c>
      <c r="E9" s="22">
        <v>7</v>
      </c>
      <c r="F9" s="26">
        <f t="shared" si="1"/>
        <v>8813628075.2140331</v>
      </c>
    </row>
    <row r="10" spans="1:10" ht="14.4" x14ac:dyDescent="0.3">
      <c r="A10" s="22">
        <v>9</v>
      </c>
      <c r="B10" s="24">
        <v>7941393882.3021946</v>
      </c>
      <c r="C10" s="30">
        <v>3172678203.0497208</v>
      </c>
      <c r="D10" s="25">
        <f t="shared" si="0"/>
        <v>4768715679.2524738</v>
      </c>
      <c r="E10" s="22">
        <v>8</v>
      </c>
      <c r="F10" s="26">
        <f t="shared" si="1"/>
        <v>10989685395.881701</v>
      </c>
    </row>
    <row r="11" spans="1:10" ht="14.4" x14ac:dyDescent="0.3">
      <c r="A11" s="22">
        <v>10</v>
      </c>
      <c r="B11" s="24">
        <v>8640486151.4794998</v>
      </c>
      <c r="C11" s="30">
        <v>3304212765.1453862</v>
      </c>
      <c r="D11" s="25">
        <f t="shared" si="0"/>
        <v>5336273386.3341141</v>
      </c>
      <c r="E11" s="22">
        <v>9</v>
      </c>
      <c r="F11" s="26">
        <f t="shared" si="1"/>
        <v>13650384360.863663</v>
      </c>
    </row>
    <row r="14" spans="1:10" ht="14.4" x14ac:dyDescent="0.3">
      <c r="H14" s="22">
        <v>0</v>
      </c>
    </row>
    <row r="16" spans="1:10" ht="15" customHeight="1" x14ac:dyDescent="0.3">
      <c r="E16" s="22" t="s">
        <v>41</v>
      </c>
      <c r="F16" s="26">
        <f>SUM(F2:F11)</f>
        <v>59953142488.35601</v>
      </c>
    </row>
    <row r="17" spans="2:13" ht="15" customHeight="1" x14ac:dyDescent="0.3">
      <c r="B17" s="22" t="s">
        <v>42</v>
      </c>
      <c r="C17" s="28">
        <v>0.1</v>
      </c>
    </row>
    <row r="18" spans="2:13" ht="15" customHeight="1" x14ac:dyDescent="0.3">
      <c r="B18" s="22" t="s">
        <v>43</v>
      </c>
      <c r="C18" s="28">
        <v>0.11</v>
      </c>
    </row>
    <row r="19" spans="2:13" ht="15" customHeight="1" x14ac:dyDescent="0.3">
      <c r="M19" s="22"/>
    </row>
    <row r="20" spans="2:13" ht="15" customHeight="1" x14ac:dyDescent="0.3">
      <c r="M20" s="26"/>
    </row>
    <row r="24" spans="2:13" ht="60" customHeight="1" x14ac:dyDescent="0.3"/>
    <row r="28" spans="2:13" ht="15" customHeight="1" x14ac:dyDescent="0.3">
      <c r="C28" s="22"/>
    </row>
    <row r="29" spans="2:13" ht="15" customHeight="1" x14ac:dyDescent="0.3">
      <c r="B29" s="31"/>
      <c r="C29" s="32" t="s">
        <v>44</v>
      </c>
      <c r="D29" s="31"/>
    </row>
    <row r="30" spans="2:13" ht="15" customHeight="1" x14ac:dyDescent="0.3">
      <c r="B30" s="25">
        <v>1951460000</v>
      </c>
      <c r="C30" s="22">
        <v>0</v>
      </c>
      <c r="D30">
        <v>1</v>
      </c>
      <c r="E30">
        <v>2</v>
      </c>
      <c r="F30" s="22">
        <v>3</v>
      </c>
      <c r="G30">
        <v>4</v>
      </c>
      <c r="H30">
        <v>5</v>
      </c>
      <c r="I30" s="22">
        <v>6</v>
      </c>
      <c r="J30">
        <v>7</v>
      </c>
      <c r="K30">
        <v>8</v>
      </c>
      <c r="L30" s="22">
        <v>9</v>
      </c>
    </row>
    <row r="31" spans="2:13" ht="15" customHeight="1" x14ac:dyDescent="0.3">
      <c r="B31" s="25">
        <v>2372071067.1999989</v>
      </c>
      <c r="C31">
        <f t="shared" ref="C31:L31" si="2">((1/1+$C$18)^C30)*$D$2</f>
        <v>1360311000</v>
      </c>
      <c r="D31">
        <f t="shared" si="2"/>
        <v>1509945210.0000002</v>
      </c>
      <c r="E31">
        <f t="shared" si="2"/>
        <v>1676039183.1000004</v>
      </c>
      <c r="F31">
        <f t="shared" si="2"/>
        <v>1860403493.2410004</v>
      </c>
      <c r="G31">
        <f t="shared" si="2"/>
        <v>2065047877.4975107</v>
      </c>
      <c r="H31">
        <f t="shared" si="2"/>
        <v>2292203144.0222368</v>
      </c>
      <c r="I31">
        <f t="shared" si="2"/>
        <v>2544345489.8646832</v>
      </c>
      <c r="J31">
        <f t="shared" si="2"/>
        <v>2824223493.7497983</v>
      </c>
      <c r="K31">
        <f t="shared" si="2"/>
        <v>3134888078.0622768</v>
      </c>
      <c r="L31">
        <f t="shared" si="2"/>
        <v>3479725766.6491275</v>
      </c>
    </row>
    <row r="32" spans="2:13" ht="15" customHeight="1" x14ac:dyDescent="0.3">
      <c r="B32" s="25">
        <v>2747392472.0796394</v>
      </c>
      <c r="C32" s="22"/>
      <c r="D32" s="26">
        <f t="shared" ref="D32:L32" si="3">((1/1+$C$18)^D30)*$D$3</f>
        <v>2023153531.3121991</v>
      </c>
      <c r="E32" s="22">
        <f t="shared" si="3"/>
        <v>2245700419.7565413</v>
      </c>
      <c r="F32" s="26">
        <f t="shared" si="3"/>
        <v>2492727465.9297609</v>
      </c>
      <c r="G32" s="22">
        <f t="shared" si="3"/>
        <v>2766927487.1820345</v>
      </c>
      <c r="H32" s="26">
        <f t="shared" si="3"/>
        <v>3071289510.7720585</v>
      </c>
      <c r="I32" s="22">
        <f t="shared" si="3"/>
        <v>3409131356.9569855</v>
      </c>
      <c r="J32" s="26">
        <f t="shared" si="3"/>
        <v>3784135806.2222538</v>
      </c>
      <c r="K32" s="22">
        <f t="shared" si="3"/>
        <v>4200390744.9067025</v>
      </c>
      <c r="L32" s="26">
        <f t="shared" si="3"/>
        <v>4662433726.8464403</v>
      </c>
    </row>
    <row r="33" spans="2:12" ht="15" customHeight="1" x14ac:dyDescent="0.3">
      <c r="B33" s="25">
        <v>3191696765.4305</v>
      </c>
      <c r="C33" s="22"/>
      <c r="E33" s="26">
        <f t="shared" ref="E33:L33" si="4">((1/1+$C$18)^E30)*$D$4</f>
        <v>2656617518.3323989</v>
      </c>
      <c r="F33">
        <f t="shared" si="4"/>
        <v>2948845445.3489628</v>
      </c>
      <c r="G33" s="26">
        <f t="shared" si="4"/>
        <v>3273218444.3373494</v>
      </c>
      <c r="H33">
        <f t="shared" si="4"/>
        <v>3633272473.214458</v>
      </c>
      <c r="I33" s="26">
        <f t="shared" si="4"/>
        <v>4032932445.2680483</v>
      </c>
      <c r="J33">
        <f t="shared" si="4"/>
        <v>4476555014.2475338</v>
      </c>
      <c r="K33" s="26">
        <f t="shared" si="4"/>
        <v>4968976065.814764</v>
      </c>
      <c r="L33">
        <f t="shared" si="4"/>
        <v>5515563433.054388</v>
      </c>
    </row>
    <row r="34" spans="2:12" ht="15" customHeight="1" x14ac:dyDescent="0.3">
      <c r="B34" s="25">
        <v>3671623926.549706</v>
      </c>
      <c r="C34" s="22"/>
      <c r="F34" s="26">
        <f t="shared" ref="F34:L34" si="5">((1/1+$C$18)^F30)*$D$5</f>
        <v>3438478326.9487681</v>
      </c>
      <c r="G34">
        <f t="shared" si="5"/>
        <v>3816710942.9131331</v>
      </c>
      <c r="H34" s="26">
        <f t="shared" si="5"/>
        <v>4236549146.6335778</v>
      </c>
      <c r="I34">
        <f t="shared" si="5"/>
        <v>4702569552.7632713</v>
      </c>
      <c r="J34" s="26">
        <f t="shared" si="5"/>
        <v>5219852203.5672312</v>
      </c>
      <c r="K34">
        <f t="shared" si="5"/>
        <v>5794035945.9596281</v>
      </c>
      <c r="L34" s="26">
        <f t="shared" si="5"/>
        <v>6431379900.0151882</v>
      </c>
    </row>
    <row r="35" spans="2:12" ht="15" customHeight="1" x14ac:dyDescent="0.3">
      <c r="B35" s="25">
        <v>4190786859.9334674</v>
      </c>
      <c r="C35" s="22"/>
      <c r="G35">
        <f t="shared" ref="G35:L35" si="6">((1/1+$C$18)^G30)*$D$6</f>
        <v>4401179484.1861639</v>
      </c>
      <c r="H35">
        <f t="shared" si="6"/>
        <v>4885309227.4466429</v>
      </c>
      <c r="I35">
        <f t="shared" si="6"/>
        <v>5422693242.4657736</v>
      </c>
      <c r="J35">
        <f t="shared" si="6"/>
        <v>6019189499.1370087</v>
      </c>
      <c r="K35">
        <f t="shared" si="6"/>
        <v>6681300344.0420809</v>
      </c>
      <c r="L35">
        <f t="shared" si="6"/>
        <v>7416243381.8867102</v>
      </c>
    </row>
    <row r="36" spans="2:12" ht="15" customHeight="1" x14ac:dyDescent="0.3">
      <c r="B36" s="25">
        <v>4753180924.2499657</v>
      </c>
      <c r="C36" s="22"/>
      <c r="H36">
        <f>((1/1+$C$18)^H30)*$D$7</f>
        <v>5584186057.6446142</v>
      </c>
      <c r="I36">
        <f>((1/1+$C$18)^I30)*$D$7</f>
        <v>6198446523.9855223</v>
      </c>
      <c r="J36">
        <f>((1/1+$C$18)^J30)*$D$7</f>
        <v>6880275641.623929</v>
      </c>
      <c r="K36">
        <f>((1/1+$C$18)^K30)*$D$7</f>
        <v>7637105962.2025633</v>
      </c>
      <c r="L36">
        <f>((1/1+$C$18)^L30)*$D$7</f>
        <v>8477187618.0448465</v>
      </c>
    </row>
    <row r="37" spans="2:12" ht="15" customHeight="1" x14ac:dyDescent="0.3">
      <c r="B37" s="25">
        <v>5363225797.6940708</v>
      </c>
      <c r="C37" s="22"/>
      <c r="I37">
        <f>((1/1+$C$18)^I30)*$D$8</f>
        <v>7035518737.9724741</v>
      </c>
      <c r="J37">
        <f>((1/1+$C$18)^J30)*$D$8</f>
        <v>7809425799.1494455</v>
      </c>
      <c r="K37">
        <f>((1/1+$C$18)^K30)*$D$8</f>
        <v>8668462637.0558872</v>
      </c>
      <c r="L37">
        <f>((1/1+$C$18)^L30)*$D$8</f>
        <v>9621993527.1320362</v>
      </c>
    </row>
    <row r="38" spans="2:12" ht="15" customHeight="1" x14ac:dyDescent="0.3">
      <c r="B38" s="25">
        <v>6025812033.1621943</v>
      </c>
      <c r="C38" s="22"/>
      <c r="J38">
        <f>((1/1+$C$18)^J30)*$D$9</f>
        <v>8813628075.2140331</v>
      </c>
      <c r="K38">
        <f>((1/1+$C$18)^K30)*$D$9</f>
        <v>9783127163.4875793</v>
      </c>
      <c r="L38">
        <f>((1/1+$C$18)^L30)*$D$9</f>
        <v>10859271151.471214</v>
      </c>
    </row>
    <row r="39" spans="2:12" ht="15" customHeight="1" x14ac:dyDescent="0.3">
      <c r="B39" s="25">
        <v>6896352836.4394999</v>
      </c>
      <c r="C39" s="22"/>
      <c r="K39">
        <f>((1/1+$C$18)^K30)*$D$10</f>
        <v>10989685395.881701</v>
      </c>
      <c r="L39">
        <f>((1/1+$C$18)^L30)*$D$10</f>
        <v>12198550789.428688</v>
      </c>
    </row>
    <row r="40" spans="2:12" ht="15" customHeight="1" x14ac:dyDescent="0.3">
      <c r="L40">
        <f>((1/1+$C$18)^E11)*D11</f>
        <v>13650384360.863663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Side Benefits</vt:lpstr>
      <vt:lpstr>NPOA</vt:lpstr>
      <vt:lpstr>Pricing and Unit Costs</vt:lpstr>
      <vt:lpstr>Total Revenue</vt:lpstr>
      <vt:lpstr>Cashflows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Tanishq Upreti</dc:creator>
  <cp:lastModifiedBy>sujoy banerjee</cp:lastModifiedBy>
  <dcterms:created xsi:type="dcterms:W3CDTF">2022-02-18T11:32:31Z</dcterms:created>
  <dcterms:modified xsi:type="dcterms:W3CDTF">2022-02-21T18:14:45Z</dcterms:modified>
</cp:coreProperties>
</file>